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T28725462\Desktop\WERK\iTax Download\"/>
    </mc:Choice>
  </mc:AlternateContent>
  <workbookProtection workbookPassword="94AB" lockStructure="1"/>
  <bookViews>
    <workbookView xWindow="0" yWindow="0" windowWidth="20490" windowHeight="7155" tabRatio="842" firstSheet="1" activeTab="7"/>
  </bookViews>
  <sheets>
    <sheet name="Read Me" sheetId="1" r:id="rId1"/>
    <sheet name="Errors" sheetId="2" r:id="rId2"/>
    <sheet name="Data" sheetId="3" state="hidden" r:id="rId3"/>
    <sheet name="ImportCsv" sheetId="4" state="hidden" r:id="rId4"/>
    <sheet name="Validations" sheetId="5" state="hidden" r:id="rId5"/>
    <sheet name="ValidationList" sheetId="6" state="hidden" r:id="rId6"/>
    <sheet name="Macros_Disabled" sheetId="20" state="hidden" r:id="rId7"/>
    <sheet name="A_Basic_Info" sheetId="7" r:id="rId8"/>
    <sheet name="B_Employees_Dtls" sheetId="8" r:id="rId9"/>
    <sheet name="C_Disabled_Employees_Dtls" sheetId="9" r:id="rId10"/>
    <sheet name="D_Computation_of_Car_Benefit" sheetId="10" r:id="rId11"/>
    <sheet name="E_Computation_of_Insu_Relief" sheetId="11" r:id="rId12"/>
    <sheet name="F_Lump_Sum_Payments_Dtls" sheetId="12" r:id="rId13"/>
    <sheet name="G_Arrears_Dtls_E" sheetId="13" r:id="rId14"/>
    <sheet name="H_Arrears_Dtls_DE" sheetId="14" r:id="rId15"/>
    <sheet name="I_Gratuity_Dtls" sheetId="15" r:id="rId16"/>
    <sheet name="J_FBT_Dtls" sheetId="16" r:id="rId17"/>
    <sheet name="K_PAYE_Payment_Credits" sheetId="17" r:id="rId18"/>
    <sheet name="M_Housing_Levy_Dtls" sheetId="21" state="hidden" r:id="rId19"/>
    <sheet name="N_Tax_Due" sheetId="18" r:id="rId20"/>
    <sheet name="Sheet1" sheetId="19" state="veryHidden" r:id="rId21"/>
  </sheets>
  <definedNames>
    <definedName name="_Yr2007">Data!$K$13:$M$16</definedName>
    <definedName name="ArrearsDsblEmpPIN">H_Arrears_Dtls_DE!$A$5:$A$6</definedName>
    <definedName name="ArrearsEmpPIN">G_Arrears_Dtls_E!$A$5:$A$6</definedName>
    <definedName name="BodyType">Data!$Q$2:$Q$4</definedName>
    <definedName name="BodyTypeCode">Data!$R$2:$R$4</definedName>
    <definedName name="Boolean">Data!$C$2:$C$3</definedName>
    <definedName name="CalPayeTaxPyblOnGratI.List">I_Gratuity_Dtls!$A$3:$J$4</definedName>
    <definedName name="CalPayeTaxPyblOnGratII.List">I_Gratuity_Dtls!$A$10:$I$11</definedName>
    <definedName name="CalPayeTaxPyblOnGratIListTO">I_Gratuity_Dtls!$H$5</definedName>
    <definedName name="CarBenefit.List">D_Computation_of_Car_Benefit!$A$3:$M$4</definedName>
    <definedName name="CarBenefitListTO">D_Computation_of_Car_Benefit!$J$5</definedName>
    <definedName name="CarBnftUnq">D_Computation_of_Car_Benefit!$N$3:$N$4</definedName>
    <definedName name="CarBnftValue">D_Computation_of_Car_Benefit!$J$3:$J$4</definedName>
    <definedName name="CarType">Data!$N$2:$N$3</definedName>
    <definedName name="CarTypeCode">Data!$M$2:$M$3</definedName>
    <definedName name="ClcTaxDue.ArrDsblEmpTO">N_Tax_Due!$C$8</definedName>
    <definedName name="ClcTaxDue.ArrEmpTO">N_Tax_Due!$C$7</definedName>
    <definedName name="ClcTaxDue.DsblEmpTO">N_Tax_Due!$C$5</definedName>
    <definedName name="ClcTaxDue.EmpTO">N_Tax_Due!$C$4</definedName>
    <definedName name="ClcTaxDue.FringeBenfTO">N_Tax_Due!$C$10</definedName>
    <definedName name="ClcTaxDue.GratListTO">N_Tax_Due!$C$9</definedName>
    <definedName name="ClcTaxDue.LumpSumTO">N_Tax_Due!$C$6</definedName>
    <definedName name="ClcTaxDue.NetPayeTaxPybl">N_Tax_Due!$C$15</definedName>
    <definedName name="ClcTaxDue.PrevMonPaye">N_Tax_Due!$C$12</definedName>
    <definedName name="ClcTaxDue.TaxAdvPdTO">N_Tax_Due!$C$14</definedName>
    <definedName name="ClcTaxDue.totalHousingContribution">N_Tax_Due!$C$17</definedName>
    <definedName name="ClcTaxDue.TotEmpRcrds">N_Tax_Due!$C$3</definedName>
    <definedName name="ClcTaxDue.TotHousingLevyMemb">N_Tax_Due!$C$16</definedName>
    <definedName name="ClcTaxDue.TotPayeTaxPybl">N_Tax_Due!$C$11</definedName>
    <definedName name="ClcTaxDue.TotTaxPybl">N_Tax_Due!$C$13</definedName>
    <definedName name="DtlsArrSalPdBftsPayeDedFrmDsblEmp.List">H_Arrears_Dtls_DE!$A$5:$AT$6</definedName>
    <definedName name="DtlsArrSalPdBftsPayeDedFrmDsblEmpListTO">H_Arrears_Dtls_DE!$AN$7</definedName>
    <definedName name="DtlsArrSalPdBftsPayeDedFrmEmp.List">G_Arrears_Dtls_E!$A$5:$AR$6</definedName>
    <definedName name="DtlsArrSalPdBftsPayeDedFrmEmpListTO">G_Arrears_Dtls_E!$AL$7</definedName>
    <definedName name="DtlsArrSalPdBftsPayeSelfPayeListTO">H_Arrears_Dtls_DE!$AO$7</definedName>
    <definedName name="DtlsPaye.SelfAssTaxPaidList">K_PAYE_Payment_Credits!$A$10:$D$11</definedName>
    <definedName name="DtlsPaye.TaxPaidAdvList">K_PAYE_Payment_Credits!$A$4:$D$5</definedName>
    <definedName name="DtlsPayeFinalTaxPdTO">K_PAYE_Payment_Credits!$C$13</definedName>
    <definedName name="DtlsPayeSelfAssTaxListTO">K_PAYE_Payment_Credits!$C$12</definedName>
    <definedName name="DtlsPayeTaxPaidAdvListTO">K_PAYE_Payment_Credits!$C$6</definedName>
    <definedName name="DtlsSalPdArrearDEListTO">G_Arrears_Dtls_E!$AM$7</definedName>
    <definedName name="DtlsSalPdBftsPayeDedFrmDsblEmp.List">C_Disabled_Employees_Dtls!$A$5:$AO$6</definedName>
    <definedName name="DtlsSalPdBftsPayeDedFrmDsblEmpListTO">C_Disabled_Employees_Dtls!$AJ$8</definedName>
    <definedName name="DtlsSalPdBftsPayeDedFrmEmp.List">B_Employees_Dtls!$A$5:$AM$6</definedName>
    <definedName name="DtlsSalPdBftsPayeDedFrmEmpListTO">B_Employees_Dtls!$AH$7</definedName>
    <definedName name="DtlsSalPdBftsSelfPayTaxDEListTO">C_Disabled_Employees_Dtls!$AK$8</definedName>
    <definedName name="DtlsSalPdBftsSelfPayTaxListTO">B_Employees_Dtls!$AI$7</definedName>
    <definedName name="EntityCode">Data!$V$2:$V$3</definedName>
    <definedName name="EntityType">Data!$U$2:$U$3</definedName>
    <definedName name="EntityTypeCodeCol">Data!$V$17</definedName>
    <definedName name="formId">Data!$A$42</definedName>
    <definedName name="FringeBenf.TaxCalcList">J_FBT_Dtls!$A$3:$K$4</definedName>
    <definedName name="FringeBenfTaxCalcListTO">J_FBT_Dtls!$K$5</definedName>
    <definedName name="genXML">Data!$A$48</definedName>
    <definedName name="GratuityPIN">I_Gratuity_Dtls!$A$10:$A$11</definedName>
    <definedName name="HolderPolicy">Data!$H$8:$H$10</definedName>
    <definedName name="HolderPolicyCode">Data!$I$8:$I$10</definedName>
    <definedName name="HousingLevyDtls">M_Housing_Levy_Dtls!$A$3:$H$4</definedName>
    <definedName name="HousinglevyTo">M_Housing_Levy_Dtls!$H$5</definedName>
    <definedName name="InsReliefDtls.List">E_Computation_of_Insu_Relief!$A$3:$Q$4</definedName>
    <definedName name="InsReliefDtlsListTO">E_Computation_of_Insu_Relief!$N$5</definedName>
    <definedName name="InsReliefPINEmp">E_Computation_of_Insu_Relief!$A$3:$A$4</definedName>
    <definedName name="InsReliefUnq">E_Computation_of_Insu_Relief!$Q$3:$Q$4</definedName>
    <definedName name="InsReliefValue">E_Computation_of_Insu_Relief!$M$3:$M$4</definedName>
    <definedName name="labelForMonthlyPerReliefB">B_Employees_Dtls!$AF$4</definedName>
    <definedName name="labelForMonthlyPerReliefC">C_Disabled_Employees_Dtls!$AH$4</definedName>
    <definedName name="labelForMonthlyPerReliefG">G_Arrears_Dtls_E!$AH$4</definedName>
    <definedName name="labelForMonthlyPerReliefH">H_Arrears_Dtls_DE!$AJ$4</definedName>
    <definedName name="labelForYearChangeSecB">B_Employees_Dtls!$AA$4</definedName>
    <definedName name="labelForYearChangeSecC">C_Disabled_Employees_Dtls!$AB$4</definedName>
    <definedName name="labelForYearChangeSecG">G_Arrears_Dtls_E!$AC$4</definedName>
    <definedName name="labelForYearChangeSecH">H_Arrears_Dtls_DE!$AD$4</definedName>
    <definedName name="moduleId">Data!$A$41</definedName>
    <definedName name="MonthCode">Data!$B$7:$B$18</definedName>
    <definedName name="MonthList">Data!$A$7:$A$18</definedName>
    <definedName name="MsgAlpha">Data!$C$28</definedName>
    <definedName name="MsgAlpNum">Data!$C$27</definedName>
    <definedName name="MsgAlpNumSpl">Data!$C$26</definedName>
    <definedName name="MsgDateFrmt">Data!$C$21</definedName>
    <definedName name="MsgEmpEndDt">Data!$C$32</definedName>
    <definedName name="MsgEmpStrtDt">Data!$C$31</definedName>
    <definedName name="MsgFutureDt">Data!$C$23</definedName>
    <definedName name="MsgMandat">Data!$C$29</definedName>
    <definedName name="MsgNum">Data!$C$25</definedName>
    <definedName name="MsgPINDup">Data!$C$24</definedName>
    <definedName name="msgPositvNum">Data!$C$30</definedName>
    <definedName name="MsgRtnMonth">Data!$C$35</definedName>
    <definedName name="MsgRtnPrdDt">Data!$C$22</definedName>
    <definedName name="MsgYearVal1">Data!$C$33</definedName>
    <definedName name="MsgYearVal2">Data!$C$34</definedName>
    <definedName name="obligationId">Data!$A$43</definedName>
    <definedName name="officeVersion">Data!$A$45</definedName>
    <definedName name="OtherYear">Data!$B$21:$B$43</definedName>
    <definedName name="OtherYear2">Data!$E$21:$E$41</definedName>
    <definedName name="PINSrNo">I_Gratuity_Dtls!$J$3:$J$4</definedName>
    <definedName name="PolicyCode">Data!$F$7:$F$9</definedName>
    <definedName name="PurposeOfPolicy">Data!$E$7:$E$9</definedName>
    <definedName name="RefSchedules">Data!$K$2:$K$5</definedName>
    <definedName name="RefSchedulesCode">Data!$L$2:$L$5</definedName>
    <definedName name="ResidentStatus">Data!$G$16:$G$17</definedName>
    <definedName name="ResidentStatusC">B_Employees_Dtls!$C$5:$C$6</definedName>
    <definedName name="ResidentStatusCode">Data!$H$16:$H$17</definedName>
    <definedName name="ResidentStatusD">C_Disabled_Employees_Dtls!$C$5:$C$6</definedName>
    <definedName name="ResidentStatusH">G_Arrears_Dtls_E!$E$5:$E$6</definedName>
    <definedName name="ResidentStatusI">H_Arrears_Dtls_DE!$E$5:$E$6</definedName>
    <definedName name="RetInf.arrearStartDate">A_Basic_Info!$C$9</definedName>
    <definedName name="RetInf.DatePaymentStartDate">A_Basic_Info!$A$8</definedName>
    <definedName name="RetInf.DepositStartDate">A_Basic_Info!$C$8</definedName>
    <definedName name="ReturnType">Data!$A$2:$A$3</definedName>
    <definedName name="ReturnTypeCode">Data!$B$2:$B$3</definedName>
    <definedName name="RtnInf.EntityCode">A_Basic_Info!$C$3</definedName>
    <definedName name="RtnInf.EntityType">A_Basic_Info!$B$5</definedName>
    <definedName name="RtnInf.Month">A_Basic_Info!$B$9</definedName>
    <definedName name="RtnInf.MonthCode">A_Basic_Info!$C$4</definedName>
    <definedName name="RtnInf.ReturnType">A_Basic_Info!$B$4</definedName>
    <definedName name="RtnInf.RtnPrdFrom">A_Basic_Info!$B$6</definedName>
    <definedName name="RtnInf.RtnPrdTo">A_Basic_Info!$B$7</definedName>
    <definedName name="RtnInf.RtnPrdToAct">A_Basic_Info!$C$7</definedName>
    <definedName name="RtnInf.RtnPrdToActStart">A_Basic_Info!$C$6</definedName>
    <definedName name="RtnInf.RtnYear">A_Basic_Info!$B$8</definedName>
    <definedName name="RtnInf.TaxPayersPIN">A_Basic_Info!$B$3</definedName>
    <definedName name="SalDedDsbEmpPIN">C_Disabled_Employees_Dtls!$A$5:$A$6</definedName>
    <definedName name="SalDedEmpPIN">B_Employees_Dtls!$A$5:$A$6</definedName>
    <definedName name="SlabRate1998">Data!$AB$72:$AD$76</definedName>
    <definedName name="SlabRate1999">Data!$AB$67:$AD$71</definedName>
    <definedName name="SlabRate2000">Data!$AB$2:$AD$6</definedName>
    <definedName name="SlabRate2001">Data!$AB$7:$AD$11</definedName>
    <definedName name="SlabRate2002">Data!$AB$12:$AD$16</definedName>
    <definedName name="SlabRate2003">Data!$AB$17:$AD$21</definedName>
    <definedName name="SlabRate2004">Data!$AB$22:$AD$26</definedName>
    <definedName name="SlabRate2005">Data!$AB$27:$AD$31</definedName>
    <definedName name="SlabRate2006">Data!$AB$32:$AD$36</definedName>
    <definedName name="SlabRate2007">Data!$AB$37:$AD$41</definedName>
    <definedName name="SlabRate2008">Data!$AB$42:$AD$46</definedName>
    <definedName name="SlabRate2009">Data!$AB$47:$AD$51</definedName>
    <definedName name="SlabRate2010">Data!$AB$52:$AD$56</definedName>
    <definedName name="SlabRate2011">Data!$AB$57:$AD$61</definedName>
    <definedName name="SlabRate2012">Data!$AB$62:$AD$66</definedName>
    <definedName name="SlabRate2013">Data!$AB$77:$AD$81</definedName>
    <definedName name="SlabRate2014">Data!$AB$82:$AD$86</definedName>
    <definedName name="SlabRate2015">Data!$AB$87:$AD$91</definedName>
    <definedName name="SlabRate2016">Data!$AB$92:$AD$96</definedName>
    <definedName name="SlabRate2017">Data!$AB$97:$AD$101</definedName>
    <definedName name="SlabRate2018">Data!$AB$102:$AD$106</definedName>
    <definedName name="SlabRate2019">Data!$AB$107:$AD$111</definedName>
    <definedName name="SortedBodyType">Data!$S$2:$S$4</definedName>
    <definedName name="SortedCarType">Data!$O$2:$O$3</definedName>
    <definedName name="SortedEntityType">Data!$W$2:$W$3</definedName>
    <definedName name="SortedMonthList">Data!$C$7:$C$18</definedName>
    <definedName name="SortedResidentStatus">Data!$F$16:$F$17</definedName>
    <definedName name="SortedResidentStatustemp">Data!$I$16:$I$17</definedName>
    <definedName name="SortedTypeOfHousing">Data!$I$2:$I$6</definedName>
    <definedName name="TaxPayable">I_Gratuity_Dtls!$H$10:$H$11</definedName>
    <definedName name="TaxPdOnLumpSumPdAftrTrmtn.List">F_Lump_Sum_Payments_Dtls!$A$3:$L$4</definedName>
    <definedName name="TaxPdOnLumpSumPdAftrTrmtnListTO">F_Lump_Sum_Payments_Dtls!$L$5</definedName>
    <definedName name="templateInfo.formId">A_Basic_Info!$B$12</definedName>
    <definedName name="templateInfo.moduleId">A_Basic_Info!$A$12</definedName>
    <definedName name="templateInfo.obligId">A_Basic_Info!$B$10</definedName>
    <definedName name="templateInfo.ofcVrsn">A_Basic_Info!$B$11</definedName>
    <definedName name="templateInfo.tempType">A_Basic_Info!$A$11</definedName>
    <definedName name="templateInfo.tempVrsn">A_Basic_Info!$A$10</definedName>
    <definedName name="templateType">Data!$A$44</definedName>
    <definedName name="TotHousingMembers">M_Housing_Levy_Dtls!$M$5</definedName>
    <definedName name="TotHousingMembersLst">M_Housing_Levy_Dtls!$I$3:$I$4</definedName>
    <definedName name="TypeOFEmp">Data!$D$2:$D$3</definedName>
    <definedName name="TypeOFEmpCode">Data!$E$2:$E$3</definedName>
    <definedName name="TypeOfHousing">Data!$G$2:$G$6</definedName>
    <definedName name="TypeOfHousingCode">Data!$H$2:$H$6</definedName>
    <definedName name="visibleSheetsArr">Data!$A$55</definedName>
    <definedName name="YearList">Data!$A$21:$A$36</definedName>
  </definedNames>
  <calcPr calcId="152511"/>
</workbook>
</file>

<file path=xl/calcChain.xml><?xml version="1.0" encoding="utf-8"?>
<calcChain xmlns="http://schemas.openxmlformats.org/spreadsheetml/2006/main">
  <c r="A11" i="15" l="1"/>
  <c r="E11" i="15" s="1"/>
  <c r="A10" i="15"/>
  <c r="K10" i="15" s="1"/>
  <c r="H11" i="15" l="1"/>
  <c r="K11" i="15"/>
  <c r="F11" i="15"/>
  <c r="E10" i="15"/>
  <c r="H10" i="15"/>
  <c r="F10" i="15"/>
  <c r="M4" i="21"/>
  <c r="M3" i="21"/>
  <c r="M5" i="21" s="1"/>
  <c r="A1459" i="4" l="1"/>
  <c r="A1455" i="4"/>
  <c r="A1451" i="4"/>
  <c r="F4" i="21"/>
  <c r="G4" i="21" s="1"/>
  <c r="H4" i="21" s="1"/>
  <c r="F3" i="21"/>
  <c r="G3" i="21" s="1"/>
  <c r="H3" i="21" s="1"/>
  <c r="H5" i="21" l="1"/>
  <c r="C17" i="18" s="1"/>
  <c r="C16" i="18" s="1"/>
  <c r="AG6" i="14"/>
  <c r="AG5" i="14"/>
  <c r="AI6" i="14"/>
  <c r="AG6" i="13"/>
  <c r="B8" i="7"/>
  <c r="A8" i="7" s="1"/>
  <c r="V10" i="6"/>
  <c r="T10" i="6"/>
  <c r="J4" i="10"/>
  <c r="J3" i="10"/>
  <c r="C90" i="6"/>
  <c r="B90" i="6"/>
  <c r="Y8" i="6"/>
  <c r="C3" i="18"/>
  <c r="C12" i="17"/>
  <c r="C6" i="17"/>
  <c r="B1159" i="4"/>
  <c r="B835" i="4"/>
  <c r="B723" i="4"/>
  <c r="B718" i="4"/>
  <c r="B10" i="7"/>
  <c r="B11" i="7"/>
  <c r="B12" i="7"/>
  <c r="A12" i="7"/>
  <c r="A11" i="7"/>
  <c r="A10" i="7"/>
  <c r="A675" i="4"/>
  <c r="A1427" i="4"/>
  <c r="A1355" i="4"/>
  <c r="A562" i="4"/>
  <c r="A671" i="4"/>
  <c r="A739" i="4"/>
  <c r="A558" i="4"/>
  <c r="A256" i="4"/>
  <c r="A1423" i="4"/>
  <c r="A1351" i="4"/>
  <c r="A1019" i="4"/>
  <c r="D4" i="17"/>
  <c r="D5" i="17"/>
  <c r="D10" i="17"/>
  <c r="D11" i="17"/>
  <c r="G3" i="16"/>
  <c r="J3" i="16" s="1"/>
  <c r="K3" i="16" s="1"/>
  <c r="I3" i="16"/>
  <c r="G4" i="16"/>
  <c r="J4" i="16" s="1"/>
  <c r="K4" i="16" s="1"/>
  <c r="I4" i="16"/>
  <c r="I3" i="15"/>
  <c r="J3" i="15"/>
  <c r="I4" i="15"/>
  <c r="J4" i="15"/>
  <c r="P5" i="14"/>
  <c r="AA5" i="14" s="1"/>
  <c r="S5" i="14"/>
  <c r="AC5" i="14"/>
  <c r="AP5" i="14"/>
  <c r="AQ5" i="14"/>
  <c r="AR5" i="14"/>
  <c r="AS5" i="14"/>
  <c r="AT5" i="14"/>
  <c r="P6" i="14"/>
  <c r="AA6" i="14"/>
  <c r="AF6" i="14"/>
  <c r="S6" i="14"/>
  <c r="AC6" i="14"/>
  <c r="AP6" i="14"/>
  <c r="AQ6" i="14"/>
  <c r="W6" i="14"/>
  <c r="Y6" i="14"/>
  <c r="Z6" i="14"/>
  <c r="AR6" i="14"/>
  <c r="AS6" i="14"/>
  <c r="AT6" i="14"/>
  <c r="AO7" i="14"/>
  <c r="C8" i="18" s="1"/>
  <c r="O5" i="13"/>
  <c r="Z5" i="13" s="1"/>
  <c r="R5" i="13"/>
  <c r="AB5" i="13"/>
  <c r="AN5" i="13"/>
  <c r="AO5" i="13"/>
  <c r="V5" i="13" s="1"/>
  <c r="X5" i="13" s="1"/>
  <c r="AP5" i="13"/>
  <c r="AQ5" i="13"/>
  <c r="AR5" i="13"/>
  <c r="O6" i="13"/>
  <c r="R6" i="13"/>
  <c r="V6" i="13"/>
  <c r="X6" i="13"/>
  <c r="Y6" i="13"/>
  <c r="Z6" i="13"/>
  <c r="AB6" i="13"/>
  <c r="AE6" i="13"/>
  <c r="AF6" i="13"/>
  <c r="AJ6" i="13"/>
  <c r="AL6" i="13"/>
  <c r="AN6" i="13"/>
  <c r="AO6" i="13"/>
  <c r="AP6" i="13"/>
  <c r="AQ6" i="13"/>
  <c r="AR6" i="13"/>
  <c r="AM7" i="13"/>
  <c r="C7" i="18" s="1"/>
  <c r="I3" i="12"/>
  <c r="I4" i="12"/>
  <c r="O3" i="11"/>
  <c r="P3" i="11"/>
  <c r="Q3" i="11"/>
  <c r="R3" i="11"/>
  <c r="O4" i="11"/>
  <c r="P4" i="11"/>
  <c r="Q4" i="11"/>
  <c r="R4" i="11"/>
  <c r="N5" i="11"/>
  <c r="K3" i="10"/>
  <c r="L3" i="10"/>
  <c r="M3" i="10"/>
  <c r="N3" i="10"/>
  <c r="O3" i="10"/>
  <c r="K4" i="10"/>
  <c r="L4" i="10"/>
  <c r="M4" i="10"/>
  <c r="N4" i="10"/>
  <c r="O4" i="10"/>
  <c r="N5" i="9"/>
  <c r="Y5" i="9" s="1"/>
  <c r="Q5" i="9"/>
  <c r="AA5" i="9"/>
  <c r="AE5" i="9"/>
  <c r="AL5" i="9"/>
  <c r="AM5" i="9"/>
  <c r="U5" i="9" s="1"/>
  <c r="W5" i="9" s="1"/>
  <c r="AN5" i="9"/>
  <c r="AO5" i="9"/>
  <c r="N6" i="9"/>
  <c r="Y6" i="9" s="1"/>
  <c r="AD6" i="9"/>
  <c r="Q6" i="9"/>
  <c r="U6" i="9"/>
  <c r="W6" i="9"/>
  <c r="X6" i="9"/>
  <c r="AF6" i="9"/>
  <c r="AG6" i="9" s="1"/>
  <c r="AA6" i="9"/>
  <c r="AE6" i="9"/>
  <c r="AL6" i="9"/>
  <c r="AM6" i="9"/>
  <c r="AN6" i="9"/>
  <c r="AO6" i="9"/>
  <c r="AK8" i="9"/>
  <c r="C5" i="18" s="1"/>
  <c r="M5" i="8"/>
  <c r="X5" i="8" s="1"/>
  <c r="P5" i="8"/>
  <c r="Z5" i="8"/>
  <c r="AJ5" i="8"/>
  <c r="AK5" i="8"/>
  <c r="T5" i="8" s="1"/>
  <c r="V5" i="8" s="1"/>
  <c r="AL5" i="8"/>
  <c r="AM5" i="8"/>
  <c r="M6" i="8"/>
  <c r="X6" i="8" s="1"/>
  <c r="AC6" i="8"/>
  <c r="P6" i="8"/>
  <c r="Z6" i="8"/>
  <c r="AJ6" i="8"/>
  <c r="AK6" i="8"/>
  <c r="T6" i="8"/>
  <c r="V6" i="8"/>
  <c r="W6" i="8"/>
  <c r="AD6" i="8"/>
  <c r="AE6" i="8" s="1"/>
  <c r="AL6" i="8"/>
  <c r="AM6" i="8"/>
  <c r="AI7" i="8"/>
  <c r="C4" i="18" s="1"/>
  <c r="AI8" i="8"/>
  <c r="B6" i="6"/>
  <c r="C6" i="6"/>
  <c r="D6" i="6"/>
  <c r="E6" i="6"/>
  <c r="F6" i="6"/>
  <c r="G6" i="6"/>
  <c r="H6" i="6"/>
  <c r="I6" i="6"/>
  <c r="J6" i="6"/>
  <c r="K6" i="6"/>
  <c r="L6" i="6"/>
  <c r="M6" i="6"/>
  <c r="N6" i="6"/>
  <c r="O6" i="6"/>
  <c r="P6" i="6"/>
  <c r="Q6" i="6"/>
  <c r="R6" i="6"/>
  <c r="S6" i="6"/>
  <c r="T6" i="6"/>
  <c r="U6" i="6"/>
  <c r="V6" i="6"/>
  <c r="W6" i="6"/>
  <c r="X6" i="6"/>
  <c r="C8" i="6"/>
  <c r="E8" i="6"/>
  <c r="F8" i="6"/>
  <c r="G8" i="6"/>
  <c r="H8" i="6"/>
  <c r="I8" i="6"/>
  <c r="J8" i="6"/>
  <c r="K8" i="6"/>
  <c r="L8" i="6"/>
  <c r="M8" i="6"/>
  <c r="N8" i="6"/>
  <c r="P8" i="6"/>
  <c r="Q8" i="6"/>
  <c r="R8" i="6"/>
  <c r="S8" i="6"/>
  <c r="T8" i="6"/>
  <c r="U8" i="6"/>
  <c r="V8" i="6"/>
  <c r="W8" i="6"/>
  <c r="X8" i="6"/>
  <c r="B16" i="6"/>
  <c r="C16" i="6"/>
  <c r="D16" i="6"/>
  <c r="E16" i="6"/>
  <c r="F16" i="6"/>
  <c r="G16" i="6"/>
  <c r="H16" i="6"/>
  <c r="I16" i="6"/>
  <c r="J16" i="6"/>
  <c r="K16" i="6"/>
  <c r="L16" i="6"/>
  <c r="M16" i="6"/>
  <c r="N16" i="6"/>
  <c r="O16" i="6"/>
  <c r="P16" i="6"/>
  <c r="Q16" i="6"/>
  <c r="R16" i="6"/>
  <c r="S16" i="6"/>
  <c r="T16" i="6"/>
  <c r="U16" i="6"/>
  <c r="V16" i="6"/>
  <c r="W16" i="6"/>
  <c r="X16" i="6"/>
  <c r="Y16" i="6"/>
  <c r="C18" i="6"/>
  <c r="G18" i="6"/>
  <c r="H18" i="6"/>
  <c r="I18" i="6"/>
  <c r="J18" i="6"/>
  <c r="K18" i="6"/>
  <c r="L18" i="6"/>
  <c r="M18" i="6"/>
  <c r="N18" i="6"/>
  <c r="O18" i="6"/>
  <c r="R18" i="6"/>
  <c r="S18" i="6"/>
  <c r="T18" i="6"/>
  <c r="U18" i="6"/>
  <c r="V18" i="6"/>
  <c r="W18" i="6"/>
  <c r="X18" i="6"/>
  <c r="Y18" i="6"/>
  <c r="B26" i="6"/>
  <c r="C26" i="6"/>
  <c r="D26" i="6"/>
  <c r="E26" i="6"/>
  <c r="F26" i="6"/>
  <c r="G26" i="6"/>
  <c r="H26" i="6"/>
  <c r="I26" i="6"/>
  <c r="J26" i="6"/>
  <c r="K26" i="6"/>
  <c r="B28" i="6"/>
  <c r="D28" i="6"/>
  <c r="E28" i="6"/>
  <c r="G28" i="6"/>
  <c r="I28" i="6"/>
  <c r="J28" i="6"/>
  <c r="K28" i="6"/>
  <c r="B34" i="6"/>
  <c r="C34" i="6"/>
  <c r="D34" i="6"/>
  <c r="E34" i="6"/>
  <c r="F34" i="6"/>
  <c r="G34" i="6"/>
  <c r="H34" i="6"/>
  <c r="I34" i="6"/>
  <c r="J34" i="6"/>
  <c r="K34" i="6"/>
  <c r="L34" i="6"/>
  <c r="M34" i="6"/>
  <c r="N34" i="6"/>
  <c r="D36" i="6"/>
  <c r="E36" i="6"/>
  <c r="G36" i="6"/>
  <c r="I36" i="6"/>
  <c r="J36" i="6"/>
  <c r="K36" i="6"/>
  <c r="L36" i="6"/>
  <c r="M36" i="6"/>
  <c r="N36" i="6"/>
  <c r="B42" i="6"/>
  <c r="C42" i="6"/>
  <c r="D42" i="6"/>
  <c r="E42" i="6"/>
  <c r="F42" i="6"/>
  <c r="G42" i="6"/>
  <c r="H42" i="6"/>
  <c r="I42" i="6"/>
  <c r="J42" i="6"/>
  <c r="C44" i="6"/>
  <c r="F44" i="6"/>
  <c r="G44" i="6"/>
  <c r="H44" i="6"/>
  <c r="I44" i="6"/>
  <c r="J44" i="6"/>
  <c r="B54" i="6"/>
  <c r="C54" i="6"/>
  <c r="D54" i="6"/>
  <c r="E54" i="6"/>
  <c r="F54" i="6"/>
  <c r="G54" i="6"/>
  <c r="H54" i="6"/>
  <c r="I54" i="6"/>
  <c r="J54" i="6"/>
  <c r="K54" i="6"/>
  <c r="L54" i="6"/>
  <c r="M54" i="6"/>
  <c r="N54" i="6"/>
  <c r="O54" i="6"/>
  <c r="P54" i="6"/>
  <c r="Q54" i="6"/>
  <c r="R54" i="6"/>
  <c r="S54" i="6"/>
  <c r="T54" i="6"/>
  <c r="U54" i="6"/>
  <c r="V54" i="6"/>
  <c r="W54" i="6"/>
  <c r="X54" i="6"/>
  <c r="Y54" i="6"/>
  <c r="Z54" i="6"/>
  <c r="AA54" i="6"/>
  <c r="H56" i="6"/>
  <c r="I56" i="6"/>
  <c r="J56" i="6"/>
  <c r="K56" i="6"/>
  <c r="L56" i="6"/>
  <c r="M56" i="6"/>
  <c r="N56" i="6"/>
  <c r="O56" i="6"/>
  <c r="P56" i="6"/>
  <c r="Q56" i="6"/>
  <c r="S56" i="6"/>
  <c r="T56" i="6"/>
  <c r="U56" i="6"/>
  <c r="V56" i="6"/>
  <c r="W56" i="6"/>
  <c r="X56" i="6"/>
  <c r="Y56" i="6"/>
  <c r="Z56" i="6"/>
  <c r="AA56" i="6"/>
  <c r="B64" i="6"/>
  <c r="C64" i="6"/>
  <c r="D64" i="6"/>
  <c r="E64" i="6"/>
  <c r="F64" i="6"/>
  <c r="G64" i="6"/>
  <c r="H64" i="6"/>
  <c r="I64" i="6"/>
  <c r="J64" i="6"/>
  <c r="K64" i="6"/>
  <c r="L64" i="6"/>
  <c r="M64" i="6"/>
  <c r="N64" i="6"/>
  <c r="O64" i="6"/>
  <c r="P64" i="6"/>
  <c r="Q64" i="6"/>
  <c r="R64" i="6"/>
  <c r="S64" i="6"/>
  <c r="T64" i="6"/>
  <c r="U64" i="6"/>
  <c r="V64" i="6"/>
  <c r="W64" i="6"/>
  <c r="X64" i="6"/>
  <c r="Y64" i="6"/>
  <c r="Z64" i="6"/>
  <c r="AA64" i="6"/>
  <c r="AB64" i="6"/>
  <c r="C66" i="6"/>
  <c r="I66" i="6"/>
  <c r="J66" i="6"/>
  <c r="K66" i="6"/>
  <c r="L66" i="6"/>
  <c r="M66" i="6"/>
  <c r="N66" i="6"/>
  <c r="O66" i="6"/>
  <c r="P66" i="6"/>
  <c r="Q66" i="6"/>
  <c r="R66" i="6"/>
  <c r="T66" i="6"/>
  <c r="U66" i="6"/>
  <c r="V66" i="6"/>
  <c r="W66" i="6"/>
  <c r="X66" i="6"/>
  <c r="Y66" i="6"/>
  <c r="Z66" i="6"/>
  <c r="AA66" i="6"/>
  <c r="AB66" i="6"/>
  <c r="B74" i="6"/>
  <c r="C74" i="6"/>
  <c r="D74" i="6"/>
  <c r="E74" i="6"/>
  <c r="F74" i="6"/>
  <c r="G74" i="6"/>
  <c r="H74" i="6"/>
  <c r="B76" i="6"/>
  <c r="C76" i="6"/>
  <c r="D76" i="6"/>
  <c r="E76" i="6"/>
  <c r="F76" i="6"/>
  <c r="H76" i="6"/>
  <c r="B82" i="6"/>
  <c r="C82" i="6"/>
  <c r="D82" i="6"/>
  <c r="E82" i="6"/>
  <c r="F82" i="6"/>
  <c r="G82" i="6"/>
  <c r="H82" i="6"/>
  <c r="C84" i="6"/>
  <c r="D84" i="6"/>
  <c r="E84" i="6"/>
  <c r="F84" i="6"/>
  <c r="H84" i="6"/>
  <c r="B96" i="6"/>
  <c r="C96" i="6"/>
  <c r="D96" i="6"/>
  <c r="C98" i="6"/>
  <c r="D98" i="6"/>
  <c r="B106" i="6"/>
  <c r="C106" i="6"/>
  <c r="D106" i="6"/>
  <c r="C108" i="6"/>
  <c r="D108" i="6"/>
  <c r="F2" i="5"/>
  <c r="F3" i="5"/>
  <c r="F4" i="5"/>
  <c r="F5" i="5"/>
  <c r="F6" i="5"/>
  <c r="F7" i="5"/>
  <c r="F8" i="5"/>
  <c r="F9" i="5"/>
  <c r="F10" i="5"/>
  <c r="F11" i="5"/>
  <c r="B132" i="4"/>
  <c r="A136" i="4"/>
  <c r="A140" i="4"/>
  <c r="B144" i="4"/>
  <c r="A148" i="4"/>
  <c r="A152" i="4"/>
  <c r="B180" i="4"/>
  <c r="A184" i="4"/>
  <c r="A188" i="4"/>
  <c r="A192" i="4"/>
  <c r="B192" i="4"/>
  <c r="A196" i="4"/>
  <c r="B196" i="4"/>
  <c r="A200" i="4"/>
  <c r="B200" i="4"/>
  <c r="A204" i="4"/>
  <c r="B204" i="4"/>
  <c r="A212" i="4"/>
  <c r="B212" i="4"/>
  <c r="A216" i="4"/>
  <c r="B216" i="4"/>
  <c r="A220" i="4"/>
  <c r="B220" i="4"/>
  <c r="A224" i="4"/>
  <c r="B224" i="4"/>
  <c r="A228" i="4"/>
  <c r="A232" i="4"/>
  <c r="A236" i="4"/>
  <c r="A240" i="4"/>
  <c r="A244" i="4"/>
  <c r="A248" i="4"/>
  <c r="B426" i="4"/>
  <c r="A430" i="4"/>
  <c r="A434" i="4"/>
  <c r="B438" i="4"/>
  <c r="A442" i="4"/>
  <c r="A446" i="4"/>
  <c r="B474" i="4"/>
  <c r="A478" i="4"/>
  <c r="A482" i="4"/>
  <c r="A486" i="4"/>
  <c r="A494" i="4"/>
  <c r="B494" i="4"/>
  <c r="A498" i="4"/>
  <c r="B498" i="4"/>
  <c r="A502" i="4"/>
  <c r="B502" i="4"/>
  <c r="A506" i="4"/>
  <c r="B506" i="4"/>
  <c r="A514" i="4"/>
  <c r="B514" i="4"/>
  <c r="A518" i="4"/>
  <c r="B518" i="4"/>
  <c r="A522" i="4"/>
  <c r="B522" i="4"/>
  <c r="A526" i="4"/>
  <c r="B526" i="4"/>
  <c r="A530" i="4"/>
  <c r="A534" i="4"/>
  <c r="A538" i="4"/>
  <c r="A542" i="4"/>
  <c r="A546" i="4"/>
  <c r="A550" i="4"/>
  <c r="A655" i="4"/>
  <c r="A659" i="4"/>
  <c r="A663" i="4"/>
  <c r="A667" i="4"/>
  <c r="B851" i="4"/>
  <c r="A855" i="4"/>
  <c r="A859" i="4"/>
  <c r="B863" i="4"/>
  <c r="A867" i="4"/>
  <c r="A871" i="4"/>
  <c r="B899" i="4"/>
  <c r="A903" i="4"/>
  <c r="A907" i="4"/>
  <c r="A911" i="4"/>
  <c r="A955" i="4"/>
  <c r="B955" i="4"/>
  <c r="A959" i="4"/>
  <c r="B959" i="4"/>
  <c r="A963" i="4"/>
  <c r="B963" i="4"/>
  <c r="A967" i="4"/>
  <c r="B967" i="4"/>
  <c r="A975" i="4"/>
  <c r="B975" i="4"/>
  <c r="A979" i="4"/>
  <c r="B979" i="4"/>
  <c r="A983" i="4"/>
  <c r="B983" i="4"/>
  <c r="A987" i="4"/>
  <c r="B987" i="4"/>
  <c r="A991" i="4"/>
  <c r="A995" i="4"/>
  <c r="A999" i="4"/>
  <c r="A1003" i="4"/>
  <c r="A1007" i="4"/>
  <c r="A1011" i="4"/>
  <c r="B1175" i="4"/>
  <c r="A1179" i="4"/>
  <c r="A1183" i="4"/>
  <c r="B1187" i="4"/>
  <c r="A1191" i="4"/>
  <c r="A1195" i="4"/>
  <c r="B1223" i="4"/>
  <c r="A1231" i="4"/>
  <c r="A1235" i="4"/>
  <c r="A1239" i="4"/>
  <c r="A1287" i="4"/>
  <c r="B1287" i="4"/>
  <c r="A1291" i="4"/>
  <c r="B1291" i="4"/>
  <c r="A1295" i="4"/>
  <c r="B1295" i="4"/>
  <c r="A1299" i="4"/>
  <c r="B1299" i="4"/>
  <c r="A1307" i="4"/>
  <c r="B1307" i="4"/>
  <c r="A1311" i="4"/>
  <c r="B1311" i="4"/>
  <c r="A1315" i="4"/>
  <c r="B1315" i="4"/>
  <c r="A1319" i="4"/>
  <c r="B1319" i="4"/>
  <c r="A1323" i="4"/>
  <c r="A1327" i="4"/>
  <c r="A1331" i="4"/>
  <c r="A1335" i="4"/>
  <c r="A1339" i="4"/>
  <c r="A1343" i="4"/>
  <c r="AJ6" i="9"/>
  <c r="AH6" i="8"/>
  <c r="AH6" i="14"/>
  <c r="AL6" i="14"/>
  <c r="AN6" i="14"/>
  <c r="H4" i="15"/>
  <c r="J4" i="12"/>
  <c r="L4" i="12"/>
  <c r="J5" i="10"/>
  <c r="J3" i="12"/>
  <c r="W5" i="14" l="1"/>
  <c r="Y5" i="14" s="1"/>
  <c r="Z5" i="14" s="1"/>
  <c r="W5" i="8"/>
  <c r="K5" i="16"/>
  <c r="C10" i="18" s="1"/>
  <c r="L3" i="12"/>
  <c r="L5" i="12" s="1"/>
  <c r="C6" i="18" s="1"/>
  <c r="AF5" i="14"/>
  <c r="Y5" i="13"/>
  <c r="AE5" i="13"/>
  <c r="AD5" i="9"/>
  <c r="X5" i="9"/>
  <c r="AC5" i="8"/>
  <c r="C13" i="17"/>
  <c r="AD5" i="8" l="1"/>
  <c r="AH5" i="14"/>
  <c r="AF5" i="13"/>
  <c r="AF5" i="9"/>
  <c r="AI5" i="14"/>
  <c r="AG5" i="13"/>
  <c r="AE5" i="8"/>
  <c r="AG5" i="9"/>
  <c r="AH5" i="8" l="1"/>
  <c r="AH7" i="8" s="1"/>
  <c r="H3" i="15"/>
  <c r="H5" i="15" s="1"/>
  <c r="C9" i="18" s="1"/>
  <c r="C11" i="18" s="1"/>
  <c r="C13" i="18" s="1"/>
  <c r="C14" i="18" s="1"/>
  <c r="C15" i="18" s="1"/>
  <c r="C18" i="18" s="1"/>
  <c r="AL5" i="14"/>
  <c r="AN5" i="14" s="1"/>
  <c r="AN7" i="14" s="1"/>
  <c r="AJ5" i="13"/>
  <c r="AL5" i="13" s="1"/>
  <c r="AL7" i="13" s="1"/>
  <c r="AJ5" i="9"/>
  <c r="AJ8" i="9" s="1"/>
  <c r="AH8" i="8" l="1"/>
</calcChain>
</file>

<file path=xl/sharedStrings.xml><?xml version="1.0" encoding="utf-8"?>
<sst xmlns="http://schemas.openxmlformats.org/spreadsheetml/2006/main" count="3717" uniqueCount="1229">
  <si>
    <t>Help on Enable Macro (Enable Validate button):</t>
  </si>
  <si>
    <t>FOR EXCEL 2010 :-</t>
  </si>
  <si>
    <t>To "Enable Macro" please follow steps below.</t>
  </si>
  <si>
    <r>
      <t xml:space="preserve">Click the </t>
    </r>
    <r>
      <rPr>
        <b/>
        <sz val="12"/>
        <rFont val="Book Antiqua"/>
        <family val="1"/>
      </rPr>
      <t>File Menu (Office BackStage)</t>
    </r>
    <r>
      <rPr>
        <sz val="12"/>
        <rFont val="Book Antiqua"/>
        <family val="1"/>
      </rPr>
      <t>, and then select Options from the left sidebar.</t>
    </r>
  </si>
  <si>
    <t>Click Trust Center, click Trust Center Settings, and then click Macro Settings.</t>
  </si>
  <si>
    <t>Select "Enable all macros". Click on 'OK'.</t>
  </si>
  <si>
    <t>Open the file again.</t>
  </si>
  <si>
    <t>FOR EXCEL 2007 :-</t>
  </si>
  <si>
    <r>
      <t xml:space="preserve">Click the </t>
    </r>
    <r>
      <rPr>
        <b/>
        <sz val="12"/>
        <color indexed="63"/>
        <rFont val="Book Antiqua"/>
        <family val="1"/>
      </rPr>
      <t>Microsoft Office Button</t>
    </r>
    <r>
      <rPr>
        <b/>
        <sz val="9.1"/>
        <color indexed="63"/>
        <rFont val="Arial"/>
        <family val="2"/>
      </rPr>
      <t xml:space="preserve">                </t>
    </r>
    <r>
      <rPr>
        <b/>
        <sz val="12"/>
        <color indexed="63"/>
        <rFont val="Book Antiqua"/>
        <family val="1"/>
      </rPr>
      <t xml:space="preserve"> , </t>
    </r>
    <r>
      <rPr>
        <sz val="12"/>
        <color indexed="63"/>
        <rFont val="Book Antiqua"/>
        <family val="1"/>
      </rPr>
      <t>and then click</t>
    </r>
    <r>
      <rPr>
        <b/>
        <sz val="12"/>
        <color indexed="63"/>
        <rFont val="Book Antiqua"/>
        <family val="1"/>
      </rPr>
      <t xml:space="preserve"> Excel Options.</t>
    </r>
  </si>
  <si>
    <t>FOR OTHER EXCEL VERSIONS :-</t>
  </si>
  <si>
    <r>
      <t xml:space="preserve">Select the </t>
    </r>
    <r>
      <rPr>
        <b/>
        <sz val="12"/>
        <rFont val="Book Antiqua"/>
        <family val="1"/>
      </rPr>
      <t>Tools</t>
    </r>
    <r>
      <rPr>
        <sz val="12"/>
        <rFont val="Book Antiqua"/>
        <family val="1"/>
      </rPr>
      <t xml:space="preserve"> menu option and then select </t>
    </r>
    <r>
      <rPr>
        <b/>
        <sz val="12"/>
        <rFont val="Book Antiqua"/>
        <family val="1"/>
      </rPr>
      <t>Macro</t>
    </r>
    <r>
      <rPr>
        <sz val="12"/>
        <rFont val="Book Antiqua"/>
        <family val="1"/>
      </rPr>
      <t xml:space="preserve"> and </t>
    </r>
    <r>
      <rPr>
        <b/>
        <sz val="12"/>
        <rFont val="Book Antiqua"/>
        <family val="1"/>
      </rPr>
      <t>Security.</t>
    </r>
    <r>
      <rPr>
        <sz val="12"/>
        <rFont val="Book Antiqua"/>
        <family val="1"/>
      </rPr>
      <t xml:space="preserve"> In the resulting Security dialog, set the security level to Low by clicking the </t>
    </r>
    <r>
      <rPr>
        <b/>
        <sz val="12"/>
        <rFont val="Book Antiqua"/>
        <family val="1"/>
      </rPr>
      <t>Low</t>
    </r>
    <r>
      <rPr>
        <sz val="12"/>
        <rFont val="Book Antiqua"/>
        <family val="1"/>
      </rPr>
      <t xml:space="preserve"> radio button.</t>
    </r>
  </si>
  <si>
    <t>Close the file and any other instances of the application currently running on the computer (close all excel applications that also use the application you are currently running).</t>
  </si>
  <si>
    <r>
      <t xml:space="preserve">Click the </t>
    </r>
    <r>
      <rPr>
        <b/>
        <sz val="12"/>
        <rFont val="Book Antiqua"/>
        <family val="1"/>
      </rPr>
      <t>Enable</t>
    </r>
    <r>
      <rPr>
        <sz val="12"/>
        <rFont val="Book Antiqua"/>
        <family val="1"/>
      </rPr>
      <t xml:space="preserve"> button to allow the macro to run.</t>
    </r>
  </si>
  <si>
    <t>Fields marked in White color is enabled and data can be entered in that field.</t>
  </si>
  <si>
    <t>Fields marked in Grey color is Disabled.</t>
  </si>
  <si>
    <t xml:space="preserve">
</t>
  </si>
  <si>
    <t>Fields marked in Light Grey color is showing Description of field.</t>
  </si>
  <si>
    <t>Change your regional date option from "Control Panel --&gt; Region and Language" to "English(Unites States)"</t>
  </si>
  <si>
    <r>
      <t xml:space="preserve">Please click on </t>
    </r>
    <r>
      <rPr>
        <b/>
        <i/>
        <sz val="12"/>
        <rFont val="Book Antiqua"/>
        <family val="1"/>
      </rPr>
      <t>"Validate"</t>
    </r>
    <r>
      <rPr>
        <sz val="12"/>
        <rFont val="Book Antiqua"/>
        <family val="1"/>
      </rPr>
      <t xml:space="preserve"> button to check errors in excel sheet. If there is </t>
    </r>
    <r>
      <rPr>
        <b/>
        <sz val="12"/>
        <rFont val="Book Antiqua"/>
        <family val="1"/>
      </rPr>
      <t>no error</t>
    </r>
    <r>
      <rPr>
        <sz val="12"/>
        <rFont val="Book Antiqua"/>
        <family val="1"/>
      </rPr>
      <t xml:space="preserve"> in excel sheet then upload file gets generated.</t>
    </r>
  </si>
  <si>
    <r>
      <t>Note :</t>
    </r>
    <r>
      <rPr>
        <sz val="12"/>
        <rFont val="Book Antiqua"/>
        <family val="1"/>
      </rPr>
      <t xml:space="preserve"> While opening a MS Excel 2007 file, macro security issue may arise. To overcome this issue, upgrade to 
MS Excel 2007 Service Pack 2</t>
    </r>
  </si>
  <si>
    <t>Sr. No.</t>
  </si>
  <si>
    <t>Section Name</t>
  </si>
  <si>
    <t>Field</t>
  </si>
  <si>
    <t>Error Description</t>
  </si>
  <si>
    <t>Reference Cell</t>
  </si>
  <si>
    <t>ReturnType</t>
  </si>
  <si>
    <t>ReturnTypeCode</t>
  </si>
  <si>
    <t>Boolean</t>
  </si>
  <si>
    <t>TypeOfEmp</t>
  </si>
  <si>
    <t>TypeOFEmpCode</t>
  </si>
  <si>
    <t>TypeOfHousing</t>
  </si>
  <si>
    <t>TypeOfHousingCode</t>
  </si>
  <si>
    <t>SortedTypeOfHousing</t>
  </si>
  <si>
    <t>RefSchedules</t>
  </si>
  <si>
    <t>RefSchedulesCode</t>
  </si>
  <si>
    <t>CarTypeCode</t>
  </si>
  <si>
    <t>CarType</t>
  </si>
  <si>
    <t>SortedCarType</t>
  </si>
  <si>
    <t>BodyType</t>
  </si>
  <si>
    <t>BodyTypeCode</t>
  </si>
  <si>
    <t>SortedBodyType</t>
  </si>
  <si>
    <t>EntityType</t>
  </si>
  <si>
    <t>EntityCode</t>
  </si>
  <si>
    <t>SortedEntityCode</t>
  </si>
  <si>
    <t>Lump Sum Payment Due Year</t>
  </si>
  <si>
    <t>SlabStart</t>
  </si>
  <si>
    <t>SlabEnd</t>
  </si>
  <si>
    <t>Rate</t>
  </si>
  <si>
    <t>Original</t>
  </si>
  <si>
    <t>ORIGINAL</t>
  </si>
  <si>
    <t>Yes</t>
  </si>
  <si>
    <t>Primary Employee</t>
  </si>
  <si>
    <t>PRMEMP</t>
  </si>
  <si>
    <t>Benefit not given</t>
  </si>
  <si>
    <t>3</t>
  </si>
  <si>
    <t>Agriculture Farm</t>
  </si>
  <si>
    <t>B_Employees_Dtls</t>
  </si>
  <si>
    <t>SCH1</t>
  </si>
  <si>
    <t>HIRED</t>
  </si>
  <si>
    <t>Owned</t>
  </si>
  <si>
    <t>Hired</t>
  </si>
  <si>
    <t>Saloon Hatch Backs and Estates</t>
  </si>
  <si>
    <t>LANDOVER</t>
  </si>
  <si>
    <t>Land Rovers/ Cruisers(excludes Range Rovers and vehicles of similar nature)</t>
  </si>
  <si>
    <t>Head Office</t>
  </si>
  <si>
    <t>BRET</t>
  </si>
  <si>
    <t>Branch</t>
  </si>
  <si>
    <t>2000</t>
  </si>
  <si>
    <t>0</t>
  </si>
  <si>
    <t>116160</t>
  </si>
  <si>
    <t>10</t>
  </si>
  <si>
    <t>Amended</t>
  </si>
  <si>
    <t>AMENDED</t>
  </si>
  <si>
    <t>No</t>
  </si>
  <si>
    <t>Secondary Employee</t>
  </si>
  <si>
    <t>SCNDEMP</t>
  </si>
  <si>
    <t>Employer's Owned House</t>
  </si>
  <si>
    <t>C_Disabled_Employees_Dtls</t>
  </si>
  <si>
    <t>SCH2</t>
  </si>
  <si>
    <t>OWNED</t>
  </si>
  <si>
    <t>Pick Ups, Panel Vans Uncovered</t>
  </si>
  <si>
    <t>PICKUPS</t>
  </si>
  <si>
    <t>HOET</t>
  </si>
  <si>
    <t>116161</t>
  </si>
  <si>
    <t>225600</t>
  </si>
  <si>
    <t>15</t>
  </si>
  <si>
    <t>Employer's Rented House</t>
  </si>
  <si>
    <t>1</t>
  </si>
  <si>
    <t>G_Arrears_Dtls_E</t>
  </si>
  <si>
    <t>SCH6</t>
  </si>
  <si>
    <t>SLNHTCH</t>
  </si>
  <si>
    <t>225601</t>
  </si>
  <si>
    <t>335040</t>
  </si>
  <si>
    <t>20</t>
  </si>
  <si>
    <t>2</t>
  </si>
  <si>
    <t>H_Arrears_Dtls_DE</t>
  </si>
  <si>
    <t>SCH7</t>
  </si>
  <si>
    <t>335041</t>
  </si>
  <si>
    <t>444480</t>
  </si>
  <si>
    <t>25</t>
  </si>
  <si>
    <t>MonthsList</t>
  </si>
  <si>
    <t>Month</t>
  </si>
  <si>
    <t>SortedMonthList</t>
  </si>
  <si>
    <t>PurposeOfPolicy</t>
  </si>
  <si>
    <t>PolicyCode</t>
  </si>
  <si>
    <t>House to Non full time service Director</t>
  </si>
  <si>
    <t>4</t>
  </si>
  <si>
    <t>444481</t>
  </si>
  <si>
    <t>30</t>
  </si>
  <si>
    <t>January</t>
  </si>
  <si>
    <t>04</t>
  </si>
  <si>
    <t>April</t>
  </si>
  <si>
    <t>01</t>
  </si>
  <si>
    <t>Education</t>
  </si>
  <si>
    <t>EDU</t>
  </si>
  <si>
    <t>PolicyHolder</t>
  </si>
  <si>
    <t>PolicyHolderCode</t>
  </si>
  <si>
    <t>2001</t>
  </si>
  <si>
    <t>February</t>
  </si>
  <si>
    <t>08</t>
  </si>
  <si>
    <t>August</t>
  </si>
  <si>
    <t>02</t>
  </si>
  <si>
    <t>Health</t>
  </si>
  <si>
    <t>HLTH</t>
  </si>
  <si>
    <t>Child</t>
  </si>
  <si>
    <t>C</t>
  </si>
  <si>
    <t>March</t>
  </si>
  <si>
    <t>12</t>
  </si>
  <si>
    <t>December</t>
  </si>
  <si>
    <t>03</t>
  </si>
  <si>
    <t>Life</t>
  </si>
  <si>
    <t>LIFE</t>
  </si>
  <si>
    <t>Self</t>
  </si>
  <si>
    <t>S</t>
  </si>
  <si>
    <t>Wife</t>
  </si>
  <si>
    <t>W</t>
  </si>
  <si>
    <t>May</t>
  </si>
  <si>
    <t>05</t>
  </si>
  <si>
    <t>June</t>
  </si>
  <si>
    <t>07</t>
  </si>
  <si>
    <t>July</t>
  </si>
  <si>
    <t>06</t>
  </si>
  <si>
    <t>2002</t>
  </si>
  <si>
    <t>September</t>
  </si>
  <si>
    <t>09</t>
  </si>
  <si>
    <t>Sorted Resident Status</t>
  </si>
  <si>
    <t>Resident Status</t>
  </si>
  <si>
    <t>Code for Resident Status</t>
  </si>
  <si>
    <t>October</t>
  </si>
  <si>
    <t>11</t>
  </si>
  <si>
    <t>November</t>
  </si>
  <si>
    <t>Non-Resident</t>
  </si>
  <si>
    <t>Resident</t>
  </si>
  <si>
    <t>NONRES</t>
  </si>
  <si>
    <t>RES</t>
  </si>
  <si>
    <t>2003</t>
  </si>
  <si>
    <t>YearList</t>
  </si>
  <si>
    <t>OtherYear</t>
  </si>
  <si>
    <t>ValidationErrorMsgs</t>
  </si>
  <si>
    <t>OtherYear2</t>
  </si>
  <si>
    <t>1998</t>
  </si>
  <si>
    <t xml:space="preserve"> in proper format(dd/mm/yyyy).</t>
  </si>
  <si>
    <t>1999</t>
  </si>
  <si>
    <t>Please enter Date between Return Period specified and in dd/mm/yyyy proper format.</t>
  </si>
  <si>
    <t>2004</t>
  </si>
  <si>
    <t xml:space="preserve"> cannot be the current/future date.</t>
  </si>
  <si>
    <t xml:space="preserve"> can not be same as  Taxpayer's PIN.</t>
  </si>
  <si>
    <t>Please enter numeric value only.</t>
  </si>
  <si>
    <t>Please enter alphanumeric value. Only Special characters like (space , . / - :) are allowed.</t>
  </si>
  <si>
    <t>2005</t>
  </si>
  <si>
    <t>Please enter alphanumeric value. Special characters  are  not allowed.</t>
  </si>
  <si>
    <t>2006</t>
  </si>
  <si>
    <t>121968</t>
  </si>
  <si>
    <t>Please enter alphabetic value Only.</t>
  </si>
  <si>
    <t>2007</t>
  </si>
  <si>
    <t>121969</t>
  </si>
  <si>
    <t>236880</t>
  </si>
  <si>
    <t xml:space="preserve"> is Mandatory field.</t>
  </si>
  <si>
    <t>2008</t>
  </si>
  <si>
    <t>236881</t>
  </si>
  <si>
    <t>351792</t>
  </si>
  <si>
    <t>Please enter numeric value greater than zero.</t>
  </si>
  <si>
    <t>2009</t>
  </si>
  <si>
    <t>351793</t>
  </si>
  <si>
    <t>466704</t>
  </si>
  <si>
    <t xml:space="preserve"> should be before Return Period in Section A.</t>
  </si>
  <si>
    <t>2010</t>
  </si>
  <si>
    <t>466705</t>
  </si>
  <si>
    <t xml:space="preserve"> should be greater than Employment Start Date.</t>
  </si>
  <si>
    <t>2011</t>
  </si>
  <si>
    <t xml:space="preserve"> should be before or same as Year of Income in Section A.</t>
  </si>
  <si>
    <t>2012</t>
  </si>
  <si>
    <t xml:space="preserve"> should be same as Year of Income in Section A.</t>
  </si>
  <si>
    <t xml:space="preserve"> should be same as Return for the Month in Section A.</t>
  </si>
  <si>
    <t>For Section B</t>
  </si>
  <si>
    <t>Criteria</t>
  </si>
  <si>
    <t>EndRow</t>
  </si>
  <si>
    <t>CriteriaRange</t>
  </si>
  <si>
    <t>Highlight Cell Column</t>
  </si>
  <si>
    <t>crit1</t>
  </si>
  <si>
    <t>A1:B2</t>
  </si>
  <si>
    <t>crit2</t>
  </si>
  <si>
    <t>A5:B6</t>
  </si>
  <si>
    <t>D</t>
  </si>
  <si>
    <t>crit3</t>
  </si>
  <si>
    <t>A9:A10</t>
  </si>
  <si>
    <t>M</t>
  </si>
  <si>
    <t>crit4</t>
  </si>
  <si>
    <t>A13:A14</t>
  </si>
  <si>
    <t>P</t>
  </si>
  <si>
    <t>crit5</t>
  </si>
  <si>
    <t>A17:A18</t>
  </si>
  <si>
    <t>T</t>
  </si>
  <si>
    <t>crit6</t>
  </si>
  <si>
    <t>A21:A22</t>
  </si>
  <si>
    <t>V</t>
  </si>
  <si>
    <t>crit7</t>
  </si>
  <si>
    <t>A25:A26</t>
  </si>
  <si>
    <t>crit8</t>
  </si>
  <si>
    <t>A29:A30</t>
  </si>
  <si>
    <t>X</t>
  </si>
  <si>
    <t>crit9</t>
  </si>
  <si>
    <t>A33:A34</t>
  </si>
  <si>
    <t>Z</t>
  </si>
  <si>
    <t>crit10</t>
  </si>
  <si>
    <t>A37:A38</t>
  </si>
  <si>
    <t>AC</t>
  </si>
  <si>
    <t>crit11</t>
  </si>
  <si>
    <t>A41:A42</t>
  </si>
  <si>
    <t>AD</t>
  </si>
  <si>
    <t>crit12</t>
  </si>
  <si>
    <t>A45:A46</t>
  </si>
  <si>
    <t>AF</t>
  </si>
  <si>
    <t>crit13</t>
  </si>
  <si>
    <t>A49:A50</t>
  </si>
  <si>
    <t>AH</t>
  </si>
  <si>
    <t>crit14</t>
  </si>
  <si>
    <t>A53:A54</t>
  </si>
  <si>
    <t>AI</t>
  </si>
  <si>
    <t>crit15</t>
  </si>
  <si>
    <t>A57:B58</t>
  </si>
  <si>
    <t>Q</t>
  </si>
  <si>
    <t>crit16</t>
  </si>
  <si>
    <t>A61:B62</t>
  </si>
  <si>
    <t>crit17</t>
  </si>
  <si>
    <t>A65:B66</t>
  </si>
  <si>
    <t>U</t>
  </si>
  <si>
    <t>crit18</t>
  </si>
  <si>
    <t>A69:B70</t>
  </si>
  <si>
    <t>crit19</t>
  </si>
  <si>
    <t>A73:B74</t>
  </si>
  <si>
    <t>crit20</t>
  </si>
  <si>
    <t>A77:B78</t>
  </si>
  <si>
    <t>crit21</t>
  </si>
  <si>
    <t>A81:B82</t>
  </si>
  <si>
    <t>crit22</t>
  </si>
  <si>
    <t>A85:B86</t>
  </si>
  <si>
    <t>crit23</t>
  </si>
  <si>
    <t>A89:B90</t>
  </si>
  <si>
    <t>crit24</t>
  </si>
  <si>
    <t>A93:B94</t>
  </si>
  <si>
    <t>crit25</t>
  </si>
  <si>
    <t>A97:B98</t>
  </si>
  <si>
    <t>crit26</t>
  </si>
  <si>
    <t>A101:B102</t>
  </si>
  <si>
    <t>crit27</t>
  </si>
  <si>
    <t>A105:B106</t>
  </si>
  <si>
    <t>crit28</t>
  </si>
  <si>
    <t>A109:B110</t>
  </si>
  <si>
    <t>crit29</t>
  </si>
  <si>
    <t>A113:B114</t>
  </si>
  <si>
    <t>crit30</t>
  </si>
  <si>
    <t>A117:B118</t>
  </si>
  <si>
    <t>Y</t>
  </si>
  <si>
    <t>crit31</t>
  </si>
  <si>
    <t>A121:C122</t>
  </si>
  <si>
    <t>AA</t>
  </si>
  <si>
    <t>crit32</t>
  </si>
  <si>
    <t>A125:C126</t>
  </si>
  <si>
    <t>AB</t>
  </si>
  <si>
    <t>crit33</t>
  </si>
  <si>
    <t>A129:C130</t>
  </si>
  <si>
    <t>Res</t>
  </si>
  <si>
    <t>&lt;&gt;Resident</t>
  </si>
  <si>
    <t>&lt;&gt;Non-Resident</t>
  </si>
  <si>
    <t xml:space="preserve">'Residential Status' should contain value  'Resident' or 'Non-Resident' in following row(s): </t>
  </si>
  <si>
    <t>Type</t>
  </si>
  <si>
    <t>&lt;&gt;Primary Employee</t>
  </si>
  <si>
    <t>&lt;&gt;Secondary Employee</t>
  </si>
  <si>
    <t xml:space="preserve">'Type of Employee' should contain value 'Primary Employee' or 'Secondary Employee' in following row(s): </t>
  </si>
  <si>
    <t>A</t>
  </si>
  <si>
    <t>&lt;&gt;</t>
  </si>
  <si>
    <t xml:space="preserve">'Total Cash Pay (A)' should be blank in following row(s): </t>
  </si>
  <si>
    <t xml:space="preserve">'Total Non Cash Pay (D)=(B + C) (C if greater than 3,000)' should be blank in following row(s): </t>
  </si>
  <si>
    <t>F</t>
  </si>
  <si>
    <t xml:space="preserve">'Computed Rent of House (F)' should be blank in following row(s):  </t>
  </si>
  <si>
    <t>H</t>
  </si>
  <si>
    <t xml:space="preserve">'Net Value of Housing (Ksh) (H) = (F - G)' should be blank in following row(s): </t>
  </si>
  <si>
    <t>I</t>
  </si>
  <si>
    <t xml:space="preserve">'Total Gross Pay (Ksh) (I) = (A + D + E + H))' should be blank in following row(s): </t>
  </si>
  <si>
    <t>J</t>
  </si>
  <si>
    <t xml:space="preserve">'30% of Cash Pay (J) = (A)*30%' should be blank in following row(s): </t>
  </si>
  <si>
    <t>L</t>
  </si>
  <si>
    <t xml:space="preserve">'Permissible Limit (L)' should be blank in following row(s): </t>
  </si>
  <si>
    <t>O</t>
  </si>
  <si>
    <t xml:space="preserve">'Amount of Benefit (O) = (Lower of J,K,L + M or N which ever is higher)' should be blank in following row(s): </t>
  </si>
  <si>
    <t xml:space="preserve">'Taxable Pay (Ksh) (P) = (I - O)' should be blank in following row(s): </t>
  </si>
  <si>
    <t xml:space="preserve">'Tax Payable (Ksh) (Q) = (P)*Slab Rate' should be blank in following row(s): </t>
  </si>
  <si>
    <t xml:space="preserve">'PAYE Tax (Ksh) (T) = (Q - R - S)' should be blank in following row(s): </t>
  </si>
  <si>
    <t xml:space="preserve">Self </t>
  </si>
  <si>
    <t>=</t>
  </si>
  <si>
    <t xml:space="preserve">'Self Assessed PAYE Tax (Ksh)' should contain value in following row(s): </t>
  </si>
  <si>
    <t>E</t>
  </si>
  <si>
    <t>Housing</t>
  </si>
  <si>
    <t xml:space="preserve">As 'Type of Housing' contains 'Benefit Not Given', 'Global Income (E)'  should contain value in following row(s): </t>
  </si>
  <si>
    <t>Rent</t>
  </si>
  <si>
    <t xml:space="preserve">As 'Type of Housing' contains 'Benefit Not Given', 'Rent of House/Market Value' should be blank in following row(s): </t>
  </si>
  <si>
    <t>G</t>
  </si>
  <si>
    <t xml:space="preserve">As 'Type of Housing' contains 'Benefit Not Given', 'Rent Recovered from Employee (G)' should be blank in following row(s): </t>
  </si>
  <si>
    <t xml:space="preserve">As 'Type of Housing' contains 'House to Non full time service Director', 'Global Income (E)'  should contain value in following row(s): </t>
  </si>
  <si>
    <t xml:space="preserve">As 'Type of Housing' contains 'House to Non full time service Director', 'Rent of House/Market Value' should be blank in following row(s): </t>
  </si>
  <si>
    <t xml:space="preserve">As 'Type of Housing' contains 'House to Non full time service Director', 'Rent Recovered from Employee (G)' should be blank in following row(s): </t>
  </si>
  <si>
    <t xml:space="preserve">As 'Type of Housing' contains 'Employer's Owned House', 'Rent of House/Market Value' should contain value in following row(s): </t>
  </si>
  <si>
    <t>=Employer's Owned House</t>
  </si>
  <si>
    <t xml:space="preserve">As 'Type of Housing' contains 'Employer's Owned House', 'Rent Recovered from Employee (G)' should contain value in following row(s): </t>
  </si>
  <si>
    <t xml:space="preserve">As 'Type of Housing' contains 'Employer's Owned House', 'Global Income (E)' should be blank in following row(s): </t>
  </si>
  <si>
    <t xml:space="preserve">As 'Type of Housing' contains 'Employer's Rented House', 'Rent of House/Market Value' should contain value in following row(s): </t>
  </si>
  <si>
    <t xml:space="preserve">As 'Type of Housing' contains 'Employer's Rented House', 'Rent Recovered from Employee (G)' should contain value in following row(s): </t>
  </si>
  <si>
    <t xml:space="preserve">As 'Type of Housing' contains 'Employer's Rented House', 'Global Income (E)' should be blank in following row(s): </t>
  </si>
  <si>
    <t xml:space="preserve">As 'Type of Housing' contains 'Agriculture Farm', 'Global Income (E)' should be blank in following row(s): </t>
  </si>
  <si>
    <t xml:space="preserve">As 'Type of Housing' contains 'Agriculture Farm', 'Rent of House/Market Value' should be blank in following row(s): </t>
  </si>
  <si>
    <t xml:space="preserve">As 'Type of Housing' contains 'Agriculture Farm', 'Rent Recovered from Employee (G)' should be blank in following row(s): </t>
  </si>
  <si>
    <t>K</t>
  </si>
  <si>
    <t xml:space="preserve">As 'Residential Status' contains 'Resident', 'Actual Contribution (K)' should contain value in following row(s): </t>
  </si>
  <si>
    <t xml:space="preserve">As 'Residential Status' contains 'Resident' and 'Type' contains 'Primary Employee', 'Mortgage Interest (M)' should contain value in following row(s): </t>
  </si>
  <si>
    <t>N</t>
  </si>
  <si>
    <t xml:space="preserve">As 'Residential Status' contains 'Resident' and 'Type' contains 'Primary Employee', 'Deposit on Home Ownership Saving Plan (N)' should contain value in following row(s): </t>
  </si>
  <si>
    <t>R</t>
  </si>
  <si>
    <t xml:space="preserve">As 'Residential Status' contains 'Resident' and 'Type' contains 'Primary Employee', 'Monthly Personal Relief (Ksh) (R)' should contain value in following row(s): </t>
  </si>
  <si>
    <t>Pin</t>
  </si>
  <si>
    <t>Name</t>
  </si>
  <si>
    <t>Basic</t>
  </si>
  <si>
    <t>HousingAllow</t>
  </si>
  <si>
    <t>Transport</t>
  </si>
  <si>
    <t>Leave</t>
  </si>
  <si>
    <t>ot</t>
  </si>
  <si>
    <t>Director</t>
  </si>
  <si>
    <t>lumpsum</t>
  </si>
  <si>
    <t>OthrAllow</t>
  </si>
  <si>
    <t>B</t>
  </si>
  <si>
    <t>For Section C</t>
  </si>
  <si>
    <t>AE</t>
  </si>
  <si>
    <t>AG</t>
  </si>
  <si>
    <t>AJ</t>
  </si>
  <si>
    <t>AK</t>
  </si>
  <si>
    <t>crit34</t>
  </si>
  <si>
    <t>A133:C134</t>
  </si>
  <si>
    <t>crit35</t>
  </si>
  <si>
    <t>A137:C138</t>
  </si>
  <si>
    <t>crit36</t>
  </si>
  <si>
    <t>A141:C142</t>
  </si>
  <si>
    <t xml:space="preserve">'Exemption for Persons with Disability (Ksh) (P)' should be blank in following row(s): </t>
  </si>
  <si>
    <t xml:space="preserve">'Taxable Pay (Ksh) (Q)' should be blank in following row(s): </t>
  </si>
  <si>
    <t xml:space="preserve">'Tax Payable (Ksh) (R) = (Q)*Slab Rate' should be blank in following row(s): </t>
  </si>
  <si>
    <t xml:space="preserve">'PAYE Tax (Ksh) (U) = (R-S-T)' should be blank in following row(s): </t>
  </si>
  <si>
    <t xml:space="preserve">As 'Type of Housing' contains 'Agriculture Farm', 'Computed Rent of House (F)' should be blank in following row(s): </t>
  </si>
  <si>
    <t>ExemptCeriNo</t>
  </si>
  <si>
    <t xml:space="preserve">'Exemption Certificate Number' should contain value in following row(s): </t>
  </si>
  <si>
    <t xml:space="preserve">As 'Residential Status' contains 'Resident' and 'Type' contains 'Primary Employee', 'Actual Contribution (K)' should contain value in following row(s): </t>
  </si>
  <si>
    <t xml:space="preserve">As 'Residential Status' contains 'Resident' and 'Type' contains 'Primary Employee', 'Monthly Personal Relief (Ksh) (S)' should contain value in following row(s): </t>
  </si>
  <si>
    <t>PIN</t>
  </si>
  <si>
    <t>For Section D</t>
  </si>
  <si>
    <t>A1:D2</t>
  </si>
  <si>
    <t>A5:C6</t>
  </si>
  <si>
    <t>A9:B10</t>
  </si>
  <si>
    <t>A13:B14</t>
  </si>
  <si>
    <t>A17:B18</t>
  </si>
  <si>
    <t>A21:B22</t>
  </si>
  <si>
    <t>A25:B26</t>
  </si>
  <si>
    <t>REFTOSec</t>
  </si>
  <si>
    <t>&lt;&gt;B_Employees_Dtls</t>
  </si>
  <si>
    <t>&lt;&gt;C_Disabled_Employees_Dtls</t>
  </si>
  <si>
    <t>&lt;&gt;G_Arrears_Dtls_E</t>
  </si>
  <si>
    <t>&lt;&gt;H_Arrears_Dtls_DE</t>
  </si>
  <si>
    <t>&lt;&gt;Saloon Hatch Backs and Estates</t>
  </si>
  <si>
    <t>&lt;&gt;Pick Ups, Panel Vans Uncovered</t>
  </si>
  <si>
    <t>&lt;&gt;Land Rovers/ Cruisers(excludes Range Rovers and vehicles of similar nature)</t>
  </si>
  <si>
    <t xml:space="preserve">'Body Type' should contain value 'Saloon Hatch Backs and Estates' or 'Pick Ups, Panel Vans Uncovered' or 'Land Rovers/Cruisers(excludes Range Rovers and vehicles of similar nature)' in following row(s): </t>
  </si>
  <si>
    <t>TypeOfCar</t>
  </si>
  <si>
    <t>&lt;&gt;Owned</t>
  </si>
  <si>
    <t>&lt;&gt;Hired</t>
  </si>
  <si>
    <t xml:space="preserve">'Type of Car Cost'  should contain value 'Owned' or 'Hired' in following row(s): </t>
  </si>
  <si>
    <t>HiredCost</t>
  </si>
  <si>
    <t xml:space="preserve">As 'Type of Car Cost' contains 'Owned', 'Cost of Hiring / Leasing (Ksh)' should be blank in following row(s): </t>
  </si>
  <si>
    <t>OwnedCost</t>
  </si>
  <si>
    <t xml:space="preserve">As 'Type of Car Cost' contains 'Hired', 'Cost of Owned Car (Ksh)' should be blank in following row(s): </t>
  </si>
  <si>
    <t>RegNo</t>
  </si>
  <si>
    <t>Make</t>
  </si>
  <si>
    <t>CCRating</t>
  </si>
  <si>
    <t>FOR SECTION F</t>
  </si>
  <si>
    <t>DueYear</t>
  </si>
  <si>
    <t>&lt;1998</t>
  </si>
  <si>
    <t xml:space="preserve">'Lump Sum Payment Due Year' should contain value in range from 1998 to current financial year in following row(s): </t>
  </si>
  <si>
    <t>PayYear</t>
  </si>
  <si>
    <t xml:space="preserve">'Lump Sum Payment Paid Year' should contain value in range from 1998 to current financial year in following row(s): </t>
  </si>
  <si>
    <t xml:space="preserve">'Total Revised Income (Ksh) (C)= (A+B)' should be blank in following row(s): </t>
  </si>
  <si>
    <t xml:space="preserve">'PAYE Deducted on Revised Income (Ksh) (D)' should be blank in following row(s): </t>
  </si>
  <si>
    <t>PIN of Employee</t>
  </si>
  <si>
    <t>Name of Employee</t>
  </si>
  <si>
    <t>Employment Start Date</t>
  </si>
  <si>
    <t>Employment End Date</t>
  </si>
  <si>
    <t>Amount of Gross Lump Sum Payment (Ksh) (A)</t>
  </si>
  <si>
    <t>Emoluments of Lump Sum Payment Due Year (Ksh) / Emoluments of Lump Sum Payment Due Month (Ksh) (B)</t>
  </si>
  <si>
    <t>Section G</t>
  </si>
  <si>
    <t>A1:L2</t>
  </si>
  <si>
    <t>AL</t>
  </si>
  <si>
    <t>AM</t>
  </si>
  <si>
    <t>&lt;&gt;January</t>
  </si>
  <si>
    <t>&lt;&gt;February</t>
  </si>
  <si>
    <t>&lt;&gt;March</t>
  </si>
  <si>
    <t>&lt;&gt;April</t>
  </si>
  <si>
    <t>&lt;&gt;May</t>
  </si>
  <si>
    <t>&lt;&gt;June</t>
  </si>
  <si>
    <t>&lt;&gt;July</t>
  </si>
  <si>
    <t>&lt;&gt;August</t>
  </si>
  <si>
    <t>&lt;&gt;September</t>
  </si>
  <si>
    <t>&lt;&gt;October</t>
  </si>
  <si>
    <t>&lt;&gt;November</t>
  </si>
  <si>
    <t>&lt;&gt;December</t>
  </si>
  <si>
    <t>Year</t>
  </si>
  <si>
    <t>&lt;2000</t>
  </si>
  <si>
    <t xml:space="preserve">'Type' should contain value 'Primary Employee' or 'Secondary Employee' in following row(s): </t>
  </si>
  <si>
    <t xml:space="preserve">As 'Type of Housing' contains 'Benefit not given', 'Global Income (Ksh) (E)' should contain value in following row(s): </t>
  </si>
  <si>
    <t xml:space="preserve">As 'Type of Housing' contains 'Benefit not given', 'Rent of House/Market Value' should be blank in following row(s): </t>
  </si>
  <si>
    <t xml:space="preserve">As 'Type of Housing' contains 'Benefit not given', 'Rent Recovered from Employee (G)' should be blank in following row(s): </t>
  </si>
  <si>
    <t xml:space="preserve">As 'Type of Housing' contains 'House to Non full time service Director', 'Global Income (Ksh) (E)' should contain value in following row(s): </t>
  </si>
  <si>
    <t xml:space="preserve">As 'Type of Housing' contains 'Employer's Owned House', 'Global Income (Ksh) (E)' should be blank in following row(s): </t>
  </si>
  <si>
    <t>=Employer's Rented House</t>
  </si>
  <si>
    <t xml:space="preserve">As 'Type of Housing' contains 'Employer's Rented House', 'Global Income (Ksh) (E)' should be blank in following row(s): </t>
  </si>
  <si>
    <t xml:space="preserve">As 'Type of Housing' contains 'Agriculture Farm', 'Global Income (Ksh) (E)' should be blank in following row(s): </t>
  </si>
  <si>
    <t xml:space="preserve">F </t>
  </si>
  <si>
    <t xml:space="preserve">'Value of Housing (Ksh) (H) = (F - G)' should be blank in following row(s): </t>
  </si>
  <si>
    <t xml:space="preserve">'Total Gross Pay (Ksh) (I) = (A+D+E+H)' sould be blank in following row(s): </t>
  </si>
  <si>
    <t xml:space="preserve">'Amount of Benefit (O)' should be blank in following row(s): </t>
  </si>
  <si>
    <t xml:space="preserve">'Final PAYE Tax (Ksh) (V) = (T - U)' should be blank in following row(s): </t>
  </si>
  <si>
    <t>Basic Salary</t>
  </si>
  <si>
    <t>Housing Allowance</t>
  </si>
  <si>
    <t>Transport Allowance</t>
  </si>
  <si>
    <t>Leave Pay</t>
  </si>
  <si>
    <t>Over Time Allowance</t>
  </si>
  <si>
    <t>Director's Fee</t>
  </si>
  <si>
    <t>Lump Sum Payment if any</t>
  </si>
  <si>
    <t>Other Allowance</t>
  </si>
  <si>
    <t>Section H</t>
  </si>
  <si>
    <t>AN</t>
  </si>
  <si>
    <t>AO</t>
  </si>
  <si>
    <t>crit37</t>
  </si>
  <si>
    <t xml:space="preserve">'Taxable Pay (Ksh) (Q) = (I - O -P)' should be blank in following row(s): </t>
  </si>
  <si>
    <t xml:space="preserve">'Final PAYE Tax (Ksh) (W) = (U - V)' should be blank in following row(s): </t>
  </si>
  <si>
    <t>For Section J</t>
  </si>
  <si>
    <t>A1:A2</t>
  </si>
  <si>
    <t>A5:A6</t>
  </si>
  <si>
    <t xml:space="preserve">'Interest on Loan (Ksh) (C)=(A)*(B)' should be blank in following row(s): </t>
  </si>
  <si>
    <t xml:space="preserve">'Prescribed Market Interest Rate (%) (D)' should be blank in following row(s): </t>
  </si>
  <si>
    <t xml:space="preserve">'Amount of Loan Outstanding (Ksh) (A)' should be blank in following row(s): </t>
  </si>
  <si>
    <t>Loan Account Number</t>
  </si>
  <si>
    <t>Loan Amount (Ksh)</t>
  </si>
  <si>
    <t>Amount of Loan Outstanding (Ksh) (A)</t>
  </si>
  <si>
    <t>Rate of Interest on Loan (%) (B)</t>
  </si>
  <si>
    <t>SectionName</t>
  </si>
  <si>
    <t>MaxLength</t>
  </si>
  <si>
    <t>Mandatory</t>
  </si>
  <si>
    <t>ValidationRule1</t>
  </si>
  <si>
    <t>Error Message</t>
  </si>
  <si>
    <t>ValidationRule2</t>
  </si>
  <si>
    <t>Section Description</t>
  </si>
  <si>
    <t>A_Basic_Info</t>
  </si>
  <si>
    <t>Employer's Personal Identification Number</t>
  </si>
  <si>
    <t>isMandatory(RtnInf.TaxPayersPIN,"Y")</t>
  </si>
  <si>
    <t>validatePIN(RtnInf.TaxPayersPIN,"A")</t>
  </si>
  <si>
    <t>Please enter Personal Identification Number in proper format.</t>
  </si>
  <si>
    <t>Section A : Return Information</t>
  </si>
  <si>
    <t>Type of Return</t>
  </si>
  <si>
    <t>isMandatory(RtnInf.ReturnType,"Y")</t>
  </si>
  <si>
    <t>Entity Type</t>
  </si>
  <si>
    <t>isMandatory(RtnInf.EntityType,"Y")</t>
  </si>
  <si>
    <t>Return Period From</t>
  </si>
  <si>
    <t>isMandatory(RtnInf.RtnPrdFrom,"Y")</t>
  </si>
  <si>
    <t>Return Period To</t>
  </si>
  <si>
    <t>isMandatory(RtnInf.RtnPrdTo,"Y")</t>
  </si>
  <si>
    <t>Previous month PAYE Tax</t>
  </si>
  <si>
    <t>IF(RtnInf.EntityType="Head Office",isMandatory(ClcTaxDue.PrevMonPaye,"Y"),"NE")</t>
  </si>
  <si>
    <t>Section L : Calculation of Tax Due</t>
  </si>
  <si>
    <t>K_PAYE_Payment_Credits</t>
  </si>
  <si>
    <t>Section K : Details of PAYE Tax paid</t>
  </si>
  <si>
    <t>isMandatory(DtlsPayeFinalTaxPdTO,"N")</t>
  </si>
  <si>
    <t>validateAdvTax1(ClcTaxDue.TotTaxPybl,DtlsPayeFinalTaxPdTO,DtlsPayeTaxPaidAdvListTO,DtlsPayeSelfAssTaxListTO)</t>
  </si>
  <si>
    <t>You do not have any net tax payable in L_Tax_Due (11) for the period. You cannot declare self assessment tax / advance payment details.</t>
  </si>
  <si>
    <t>validateAdvTax2(ClcTaxDue.TotTaxPybl,DtlsPayeFinalTaxPdTO,DtlsPayeTaxPaidAdvListTO,DtlsPayeSelfAssTaxListTO)</t>
  </si>
  <si>
    <t>You have declared the self assessment tax as well as advance payment details. The total amount declared is more than  the net tax payable  in L_Tax_Due (11). Please restrict the amount to net tax payable first adjusting through self assessment tax and then through advance payment.</t>
  </si>
  <si>
    <t>Section K2 : Self Assessment Tax</t>
  </si>
  <si>
    <t>validateAdvTax3(ClcTaxDue.TotTaxPybl,DtlsPayeFinalTaxPdTO,DtlsPayeTaxPaidAdvListTO,DtlsPayeSelfAssTaxListTO)</t>
  </si>
  <si>
    <t>You have declared the self assessment tax payment details. The total amount declared in self assessment tax paid is more than the net tax payable in L_Tax_Due (11). Please restrict the amount to net tax payable.</t>
  </si>
  <si>
    <t>Section K1 : Advance Payment</t>
  </si>
  <si>
    <t>validateAdvTax4(ClcTaxDue.TotTaxPybl,DtlsPayeFinalTaxPdTO,DtlsPayeTaxPaidAdvListTO,DtlsPayeSelfAssTaxListTO)</t>
  </si>
  <si>
    <t>You have declared the advance payment details. The total amount declared in advance payment paid is more than the net tax payable in L_Tax_Due (11). Please restrict the amount to net tax payable.</t>
  </si>
  <si>
    <t>Category</t>
  </si>
  <si>
    <t>Column Name &amp; Validation</t>
  </si>
  <si>
    <t>Name of the  Employee</t>
  </si>
  <si>
    <t>Residential Status</t>
  </si>
  <si>
    <t>Type of Employee</t>
  </si>
  <si>
    <t>Other Non cash Benefits</t>
  </si>
  <si>
    <t>Global Income (In case of non full time service Director)</t>
  </si>
  <si>
    <t>Type of Housing</t>
  </si>
  <si>
    <t>Rent of House</t>
  </si>
  <si>
    <t>Rent Recovered from Employee</t>
  </si>
  <si>
    <t>Actual Contribution</t>
  </si>
  <si>
    <t>Mortgage Interest</t>
  </si>
  <si>
    <t>Deposit on Home Ownership Saving Plan</t>
  </si>
  <si>
    <t>Monthly Personal Relief</t>
  </si>
  <si>
    <t>Self Assessed PAYE Tax</t>
  </si>
  <si>
    <t>Amount of Insurance Relief</t>
  </si>
  <si>
    <t>Section B : Details of Salary Paid and PAYE deducted from Employee(s)</t>
  </si>
  <si>
    <t>isMandatory(DtlsSalPdBftsPayeDedFrmEmp.List,"Y","A")</t>
  </si>
  <si>
    <t>isMandatory(DtlsSalPdBftsPayeDedFrmEmp.List,"Y","B")</t>
  </si>
  <si>
    <t>isMandatory(DtlsSalPdBftsPayeDedFrmEmp.List,"Y","C")</t>
  </si>
  <si>
    <t>isMandatory(DtlsSalPdBftsPayeDedFrmEmp.List,"Y","D")</t>
  </si>
  <si>
    <t>isMandatory(DtlsSalPdBftsPayeDedFrmEmp.List,"Y","E")</t>
  </si>
  <si>
    <t>isMandatory(DtlsSalPdBftsPayeDedFrmEmp.List,"Y","F")</t>
  </si>
  <si>
    <t>isMandatory(DtlsSalPdBftsPayeDedFrmEmp.List,"Y","G")</t>
  </si>
  <si>
    <t>isMandatory(DtlsSalPdBftsPayeDedFrmEmp.List,"Y","H")</t>
  </si>
  <si>
    <t>isMandatory(DtlsSalPdBftsPayeDedFrmEmp.List,"Y","I")</t>
  </si>
  <si>
    <t>isMandatory(DtlsSalPdBftsPayeDedFrmEmp.List,"Y","J")</t>
  </si>
  <si>
    <t>isMandatory(DtlsSalPdBftsPayeDedFrmEmp.List,"Y","K")</t>
  </si>
  <si>
    <t>isMandatory(DtlsSalPdBftsPayeDedFrmEmp.List,"Y","L")</t>
  </si>
  <si>
    <t>isMandatory(DtlsSalPdBftsPayeDedFrmEmp.List,"Y","O")</t>
  </si>
  <si>
    <t>isMandatory(DtlsSalPdBftsPayeDedFrmEmp.List,"Y","Q")</t>
  </si>
  <si>
    <t>isMandatory(DtlsSalPdBftsPayeDedFrmEmp.List,"Y","R")</t>
  </si>
  <si>
    <t>isMandatory(DtlsSalPdBftsPayeDedFrmEmp.List,"Y","S")</t>
  </si>
  <si>
    <t>isMandatory(DtlsSalPdBftsPayeDedFrmEmp.List,"Y","U")</t>
  </si>
  <si>
    <t>isMandatory(DtlsSalPdBftsPayeDedFrmEmp.List,"Y","Y")</t>
  </si>
  <si>
    <t>isMandatory(DtlsSalPdBftsPayeDedFrmEmp.List,"Y","AA")</t>
  </si>
  <si>
    <t>isMandatory(DtlsSalPdBftsPayeDedFrmEmp.List,"Y","AB")</t>
  </si>
  <si>
    <t>isMandatory(DtlsSalPdBftsPayeDedFrmEmp.List,"Y","AF")</t>
  </si>
  <si>
    <t>isMandatory(DtlsSalPdBftsPayeDedFrmEmp.List,"Y","AI")</t>
  </si>
  <si>
    <t>isMandatory(DtlsSalPdBftsPayeDedFrmEmp.List,"N","AG")</t>
  </si>
  <si>
    <t>validateTaxPyrPIN(DtlsSalPdBftsPayeDedFrmEmp.List,"A")</t>
  </si>
  <si>
    <t>validateAlphaNumeric(DtlsSalPdBftsPayeDedFrmEmp.List,"B")</t>
  </si>
  <si>
    <t>validateCurrencyFormat(DtlsSalPdBftsPayeDedFrmEmp.List,"E")</t>
  </si>
  <si>
    <t>validateCurrencyFormat(DtlsSalPdBftsPayeDedFrmEmp.List,"F")</t>
  </si>
  <si>
    <t>validateCurrencyFormat(DtlsSalPdBftsPayeDedFrmEmp.List,"G")</t>
  </si>
  <si>
    <t>validateCurrencyFormat(DtlsSalPdBftsPayeDedFrmEmp.List,"H")</t>
  </si>
  <si>
    <t>validateCurrencyFormat(DtlsSalPdBftsPayeDedFrmEmp.List,"I")</t>
  </si>
  <si>
    <t>validateCurrencyFormat(DtlsSalPdBftsPayeDedFrmEmp.List,"J")</t>
  </si>
  <si>
    <t>validateCurrencyFormat(DtlsSalPdBftsPayeDedFrmEmp.List,"K")</t>
  </si>
  <si>
    <t>validateCurrencyFormat(DtlsSalPdBftsPayeDedFrmEmp.List,"L")</t>
  </si>
  <si>
    <t>validateCurrencyFormat(DtlsSalPdBftsPayeDedFrmEmp.List,"O")</t>
  </si>
  <si>
    <t>validateCurrencyFormat(DtlsSalPdBftsPayeDedFrmEmp.List,"Q")</t>
  </si>
  <si>
    <t>validateCurrencyFormat(DtlsSalPdBftsPayeDedFrmEmp.List,"S")</t>
  </si>
  <si>
    <t>validateCurrencyFormat(DtlsSalPdBftsPayeDedFrmEmp.List,"U")</t>
  </si>
  <si>
    <t>validateCurrencyFormat(DtlsSalPdBftsPayeDedFrmEmp.List,"Y")</t>
  </si>
  <si>
    <t>validateCurrencyFormat(DtlsSalPdBftsPayeDedFrmEmp.List,"AA")</t>
  </si>
  <si>
    <t>validateCurrencyFormat(DtlsSalPdBftsPayeDedFrmEmp.List,"AB")</t>
  </si>
  <si>
    <t>validateCurrencyFormat(DtlsSalPdBftsPayeDedFrmEmp.List,"N")</t>
  </si>
  <si>
    <t>validateCurrencyFormat(DtlsSalPdBftsPayeDedFrmEmp.List,"AI")</t>
  </si>
  <si>
    <t>validateCurrencyFormat(DtlsSalPdBftsPayeDedFrmEmp.List,"AG")</t>
  </si>
  <si>
    <t>Exemption Certificate Number</t>
  </si>
  <si>
    <t>Section C : Details of Salary and Benefits paid and PAYE deducted from Persons with Disability</t>
  </si>
  <si>
    <t>isMandatory(DtlsSalPdBftsPayeDedFrmDsblEmp.List,"Y","A")</t>
  </si>
  <si>
    <t>isMandatory(DtlsSalPdBftsPayeDedFrmDsblEmp.List,"Y","B")</t>
  </si>
  <si>
    <t>isMandatory(DtlsSalPdBftsPayeDedFrmDsblEmp.List,"Y","C")</t>
  </si>
  <si>
    <t>isMandatory(DtlsSalPdBftsPayeDedFrmDsblEmp.List,"Y","D")</t>
  </si>
  <si>
    <t>isMandatory(DtlsSalPdBftsPayeDedFrmDsblEmp.List,"Y","E")</t>
  </si>
  <si>
    <t>isMandatory(DtlsSalPdBftsPayeDedFrmDsblEmp.List,"Y","F")</t>
  </si>
  <si>
    <t>isMandatory(DtlsSalPdBftsPayeDedFrmDsblEmp.List,"Y","G")</t>
  </si>
  <si>
    <t>isMandatory(DtlsSalPdBftsPayeDedFrmDsblEmp.List,"Y","H")</t>
  </si>
  <si>
    <t>isMandatory(DtlsSalPdBftsPayeDedFrmDsblEmp.List,"Y","I")</t>
  </si>
  <si>
    <t>isMandatory(DtlsSalPdBftsPayeDedFrmDsblEmp.List,"Y","J")</t>
  </si>
  <si>
    <t>isMandatory(DtlsSalPdBftsPayeDedFrmDsblEmp.List,"Y","K")</t>
  </si>
  <si>
    <t>isMandatory(DtlsSalPdBftsPayeDedFrmDsblEmp.List,"Y","L")</t>
  </si>
  <si>
    <t>isMandatory(DtlsSalPdBftsPayeDedFrmDsblEmp.List,"Y","M")</t>
  </si>
  <si>
    <t>isMandatory(DtlsSalPdBftsPayeDedFrmDsblEmp.List,"Y","P")</t>
  </si>
  <si>
    <t>isMandatory(DtlsSalPdBftsPayeDedFrmDsblEmp.List,"Y","R")</t>
  </si>
  <si>
    <t>isMandatory(DtlsSalPdBftsPayeDedFrmDsblEmp.List,"Y","S")</t>
  </si>
  <si>
    <t>isMandatory(DtlsSalPdBftsPayeDedFrmDsblEmp.List,"Y","T")</t>
  </si>
  <si>
    <t>isMandatory(DtlsSalPdBftsPayeDedFrmDsblEmp.List,"Y","V")</t>
  </si>
  <si>
    <t>isMandatory(DtlsSalPdBftsPayeDedFrmDsblEmp.List,"Y","Z")</t>
  </si>
  <si>
    <t>isMandatory(DtlsSalPdBftsPayeDedFrmDsblEmp.List,"Y","AB")</t>
  </si>
  <si>
    <t>isMandatory(DtlsSalPdBftsPayeDedFrmDsblEmp.List,"Y","AC")</t>
  </si>
  <si>
    <t>isMandatory(DtlsSalPdBftsPayeDedFrmDsblEmp.List,"Y","AH")</t>
  </si>
  <si>
    <t>isMandatory(DtlsSalPdBftsPayeDedFrmDsblEmp.List,"Y","AK")</t>
  </si>
  <si>
    <t>isMandatory(DtlsSalPdBftsPayeDedFrmDsblEmp.List,"N","AI")</t>
  </si>
  <si>
    <t>validateTaxPyrPIN(DtlsSalPdBftsPayeDedFrmDsblEmp.List,"A")</t>
  </si>
  <si>
    <t>validateAlphaNumeric(DtlsSalPdBftsPayeDedFrmDsblEmp.List,"B")</t>
  </si>
  <si>
    <t>validateCurrencyFormat(DtlsSalPdBftsPayeDedFrmDsblEmp.List,"F")</t>
  </si>
  <si>
    <t>validateCurrencyFormat(DtlsSalPdBftsPayeDedFrmDsblEmp.List,"G")</t>
  </si>
  <si>
    <t>validateCurrencyFormat(DtlsSalPdBftsPayeDedFrmDsblEmp.List,"H")</t>
  </si>
  <si>
    <t>validateCurrencyFormat(DtlsSalPdBftsPayeDedFrmDsblEmp.List,"I")</t>
  </si>
  <si>
    <t>validateCurrencyFormat(DtlsSalPdBftsPayeDedFrmDsblEmp.List,"J")</t>
  </si>
  <si>
    <t>validateCurrencyFormat(DtlsSalPdBftsPayeDedFrmDsblEmp.List,"K")</t>
  </si>
  <si>
    <t>validateCurrencyFormat(DtlsSalPdBftsPayeDedFrmDsblEmp.List,"L")</t>
  </si>
  <si>
    <t>validateCurrencyFormat(DtlsSalPdBftsPayeDedFrmDsblEmp.List,"M")</t>
  </si>
  <si>
    <t>validateCurrencyFormat(DtlsSalPdBftsPayeDedFrmDsblEmp.List,"P")</t>
  </si>
  <si>
    <t>validateCurrencyFormat(DtlsSalPdBftsPayeDedFrmDsblEmp.List,"R")</t>
  </si>
  <si>
    <t>validateCurrencyFormat(DtlsSalPdBftsPayeDedFrmDsblEmp.List,"T")</t>
  </si>
  <si>
    <t>validateCurrencyFormat(DtlsSalPdBftsPayeDedFrmDsblEmp.List,"V")</t>
  </si>
  <si>
    <t>validateCurrencyFormat(DtlsSalPdBftsPayeDedFrmDsblEmp.List,"Z")</t>
  </si>
  <si>
    <t>validateCurrencyFormat(DtlsSalPdBftsPayeDedFrmDsblEmp.List,"AB")</t>
  </si>
  <si>
    <t>validateCurrencyFormat(DtlsSalPdBftsPayeDedFrmDsblEmp.List,"AC")</t>
  </si>
  <si>
    <t>validateCurrencyFormat(DtlsSalPdBftsPayeDedFrmDsblEmp.List,"AH")</t>
  </si>
  <si>
    <t>validateCurrencyFormat(DtlsSalPdBftsPayeDedFrmDsblEmp.List,"AK")</t>
  </si>
  <si>
    <t>validateCurrencyFormat(DtlsSalPdBftsPayeDedFrmDsblEmp.List,"AI")</t>
  </si>
  <si>
    <t>D_Computation_of_Car_Benefit</t>
  </si>
  <si>
    <t>Reference to Section</t>
  </si>
  <si>
    <t>Car Registration Number</t>
  </si>
  <si>
    <t>Body Type</t>
  </si>
  <si>
    <t>CC Rating</t>
  </si>
  <si>
    <t>Type of Car Cost</t>
  </si>
  <si>
    <t>Cost of Hiring / Leasing</t>
  </si>
  <si>
    <t>Cost of Owned Car</t>
  </si>
  <si>
    <t>Value of Car Benefit</t>
  </si>
  <si>
    <t>Section D : Computation of Value of Car Benefit</t>
  </si>
  <si>
    <t>isMandatory(CarBenefit.List,"Y","A")</t>
  </si>
  <si>
    <t>isMandatory(CarBenefit.List,"Y","B")</t>
  </si>
  <si>
    <t>isMandatory(CarBenefit.List,"Y","C")</t>
  </si>
  <si>
    <t>isMandatory(CarBenefit.List,"Y","D")</t>
  </si>
  <si>
    <t>isMandatory(CarBenefit.List,"Y","E")</t>
  </si>
  <si>
    <t>isMandatory(CarBenefit.List,"Y","F")</t>
  </si>
  <si>
    <t>isMandatory(CarBenefit.List,"Y","G")</t>
  </si>
  <si>
    <t>isMandatory(CarBenefit.List,"Y","H")</t>
  </si>
  <si>
    <t>isMandatory(CarBenefit.List,"Y","I")</t>
  </si>
  <si>
    <t>isMandatory(CarBenefit.List,"N","J")</t>
  </si>
  <si>
    <t>validateTaxPyrPIN(CarBenefit.List,"A")</t>
  </si>
  <si>
    <t>validateAlphaNumeric(CarBenefit.List,"C")</t>
  </si>
  <si>
    <t>validateAlphaNumeric(CarBenefit.List,"D")</t>
  </si>
  <si>
    <t>validateCurrencyFormat(CarBenefit.List,"F")</t>
  </si>
  <si>
    <t>validateCurrencyFormat(CarBenefit.List,"H")</t>
  </si>
  <si>
    <t>validateCurrencyFormat(CarBenefit.List,"I")</t>
  </si>
  <si>
    <t>validateCurrencyFormat(CarBenefit.List,"J")</t>
  </si>
  <si>
    <t>E_Computation_of_Insu_Relief</t>
  </si>
  <si>
    <t>PIN of Insurance Company</t>
  </si>
  <si>
    <t>Name of Insurance Company</t>
  </si>
  <si>
    <t>Purpose of Policy</t>
  </si>
  <si>
    <t>Insurance Policy Number</t>
  </si>
  <si>
    <t>Policy Holder</t>
  </si>
  <si>
    <t>Age of Child</t>
  </si>
  <si>
    <t>Commencement Date</t>
  </si>
  <si>
    <t>Maturity Date</t>
  </si>
  <si>
    <t>Sum Assured</t>
  </si>
  <si>
    <t>Premium paid till month (Ksh) (A)</t>
  </si>
  <si>
    <t>Date of payment of premium</t>
  </si>
  <si>
    <t>Section E : Details of Insurance Relief</t>
  </si>
  <si>
    <t>isMandatory(InsReliefDtls.List,"Y","A")</t>
  </si>
  <si>
    <t>isMandatory(InsReliefDtls.List,"Y","B")</t>
  </si>
  <si>
    <t>isMandatory(InsReliefDtls.List,"Y","C")</t>
  </si>
  <si>
    <t>isMandatory(InsReliefDtls.List,"Y","D")</t>
  </si>
  <si>
    <t>isMandatory(InsReliefDtls.List,"Y","E")</t>
  </si>
  <si>
    <t>isMandatory(InsReliefDtls.List,"Y","F")</t>
  </si>
  <si>
    <t>isMandatory(InsReliefDtls.List,"Y","G")</t>
  </si>
  <si>
    <t>isMandatory(InsReliefDtls.List,"N","H")</t>
  </si>
  <si>
    <t>isMandatory(InsReliefDtls.List,"Y","I")</t>
  </si>
  <si>
    <t>isMandatory(InsReliefDtls.List,"Y","J")</t>
  </si>
  <si>
    <t>isMandatory(InsReliefDtls.List,"Y","K")</t>
  </si>
  <si>
    <t>isMandatory(InsReliefDtls.List,"Y","L")</t>
  </si>
  <si>
    <t>isMandatory(InsReliefDtls.List,"Y","M")</t>
  </si>
  <si>
    <t>validateTaxPyrPIN(InsReliefDtls.List,"A")</t>
  </si>
  <si>
    <t>validateTaxPyrPIN(InsReliefDtls.List,"C")</t>
  </si>
  <si>
    <t>validateAlphaNumeric(InsReliefDtls.List,"D")</t>
  </si>
  <si>
    <t>validateAlphaNumeric(InsReliefDtls.List,"F")</t>
  </si>
  <si>
    <t>validateCurrencyFormat(InsReliefDtls.List,"H")</t>
  </si>
  <si>
    <t>validateNumeric(InsReliefDtls.List,"K")</t>
  </si>
  <si>
    <t>validateNumeric(InsReliefDtls.List,"L")</t>
  </si>
  <si>
    <t>F_Lump_Sum_Payments_Dtls</t>
  </si>
  <si>
    <t>Lump Sum Payment Paid Year</t>
  </si>
  <si>
    <t>Amount of Gross Lump Sum Payment</t>
  </si>
  <si>
    <t>Emoluments of Lump Sum Payment Due Year/ Emoluments of Lump Sum Payment Due Month</t>
  </si>
  <si>
    <t>PAYE Paid in Lump Sum Payment Due Year/ Lump Sum Payment Due Month</t>
  </si>
  <si>
    <t>Section F : Calculation of PAYE Tax on Lump Sum Payments Paid after Termination</t>
  </si>
  <si>
    <t>isMandatory(TaxPdOnLumpSumPdAftrTrmtn.List,"Y","A")</t>
  </si>
  <si>
    <t>isMandatory(TaxPdOnLumpSumPdAftrTrmtn.List,"Y","B")</t>
  </si>
  <si>
    <t>isMandatory(TaxPdOnLumpSumPdAftrTrmtn.List,"Y","C")</t>
  </si>
  <si>
    <t>isMandatory(TaxPdOnLumpSumPdAftrTrmtn.List,"Y","D")</t>
  </si>
  <si>
    <t>isMandatory(TaxPdOnLumpSumPdAftrTrmtn.List,"Y","E")</t>
  </si>
  <si>
    <t>isMandatory(TaxPdOnLumpSumPdAftrTrmtn.List,"Y","F")</t>
  </si>
  <si>
    <t>isMandatory(TaxPdOnLumpSumPdAftrTrmtn.List,"Y","G")</t>
  </si>
  <si>
    <t>isMandatory(TaxPdOnLumpSumPdAftrTrmtn.List,"Y","H")</t>
  </si>
  <si>
    <t>isMandatory(TaxPdOnLumpSumPdAftrTrmtn.List,"Y","K")</t>
  </si>
  <si>
    <t>validateTaxPyrPIN(TaxPdOnLumpSumPdAftrTrmtn.List,"A")</t>
  </si>
  <si>
    <t>validateAlphaNumeric(TaxPdOnLumpSumPdAftrTrmtn.List,"B")</t>
  </si>
  <si>
    <t>validateNumeric(TaxPdOnLumpSumPdAftrTrmtn.List,"E")</t>
  </si>
  <si>
    <t>validateNumeric(TaxPdOnLumpSumPdAftrTrmtn.List,"F")</t>
  </si>
  <si>
    <t>validateNumeric(TaxPdOnLumpSumPdAftrTrmtn.List,"G")</t>
  </si>
  <si>
    <t>validateNumeric(TaxPdOnLumpSumPdAftrTrmtn.List,"H")</t>
  </si>
  <si>
    <t>validateNumeric(TaxPdOnLumpSumPdAftrTrmtn.List,"K")</t>
  </si>
  <si>
    <t>Arrears for the Month</t>
  </si>
  <si>
    <t>Arrears Year</t>
  </si>
  <si>
    <t xml:space="preserve">Amount of PAYE Already Paid </t>
  </si>
  <si>
    <t>Section G : Details of Arrears of Salary and  Benefits</t>
  </si>
  <si>
    <t>isMandatory(DtlsArrSalPdBftsPayeDedFrmEmp.List,"Y","A")</t>
  </si>
  <si>
    <t>isMandatory(DtlsArrSalPdBftsPayeDedFrmEmp.List,"Y","B")</t>
  </si>
  <si>
    <t>isMandatory(DtlsArrSalPdBftsPayeDedFrmEmp.List,"Y","C")</t>
  </si>
  <si>
    <t>isMandatory(DtlsArrSalPdBftsPayeDedFrmEmp.List,"Y","D")</t>
  </si>
  <si>
    <t>isMandatory(DtlsArrSalPdBftsPayeDedFrmEmp.List,"Y","E")</t>
  </si>
  <si>
    <t>isMandatory(DtlsArrSalPdBftsPayeDedFrmEmp.List,"Y","F")</t>
  </si>
  <si>
    <t>isMandatory(DtlsArrSalPdBftsPayeDedFrmEmp.List,"Y","G")</t>
  </si>
  <si>
    <t>isMandatory(DtlsArrSalPdBftsPayeDedFrmEmp.List,"Y","H")</t>
  </si>
  <si>
    <t>isMandatory(DtlsArrSalPdBftsPayeDedFrmEmp.List,"Y","I")</t>
  </si>
  <si>
    <t>isMandatory(DtlsArrSalPdBftsPayeDedFrmEmp.List,"Y","J")</t>
  </si>
  <si>
    <t>isMandatory(DtlsArrSalPdBftsPayeDedFrmEmp.List,"Y","K")</t>
  </si>
  <si>
    <t>isMandatory(DtlsArrSalPdBftsPayeDedFrmEmp.List,"Y","L")</t>
  </si>
  <si>
    <t>isMandatory(DtlsArrSalPdBftsPayeDedFrmEmp.List,"Y","M")</t>
  </si>
  <si>
    <t>isMandatory(DtlsArrSalPdBftsPayeDedFrmEmp.List,"Y","N")</t>
  </si>
  <si>
    <t>isMandatory(DtlsArrSalPdBftsPayeDedFrmEmp.List,"Y","Q")</t>
  </si>
  <si>
    <t>isMandatory(DtlsArrSalPdBftsPayeDedFrmEmp.List,"Y","S")</t>
  </si>
  <si>
    <t>isMandatory(DtlsArrSalPdBftsPayeDedFrmEmp.List,"Y","T")</t>
  </si>
  <si>
    <t>isMandatory(DtlsArrSalPdBftsPayeDedFrmEmp.List,"Y","U")</t>
  </si>
  <si>
    <t>isMandatory(DtlsArrSalPdBftsPayeDedFrmEmp.List,"Y","W")</t>
  </si>
  <si>
    <t>isMandatory(DtlsArrSalPdBftsPayeDedFrmEmp.List,"Y","AA")</t>
  </si>
  <si>
    <t>isMandatory(DtlsArrSalPdBftsPayeDedFrmEmp.List,"Y","AC")</t>
  </si>
  <si>
    <t>isMandatory(DtlsArrSalPdBftsPayeDedFrmEmp.List,"Y","AD")</t>
  </si>
  <si>
    <t>isMandatory(DtlsArrSalPdBftsPayeDedFrmEmp.List,"Y","AH")</t>
  </si>
  <si>
    <t>isMandatory(DtlsArrSalPdBftsPayeDedFrmEmp.List,"Y","AK")</t>
  </si>
  <si>
    <t>isMandatory(DtlsArrSalPdBftsPayeDedFrmEmp.List,"Y","AM")</t>
  </si>
  <si>
    <t>isMandatory(DtlsArrSalPdBftsPayeDedFrmEmp.List,"N","AI")</t>
  </si>
  <si>
    <t>validateTaxPyrPIN(DtlsArrSalPdBftsPayeDedFrmEmp.List,"A")</t>
  </si>
  <si>
    <t>validateAlphaNumeric(DtlsArrSalPdBftsPayeDedFrmEmp.List,"B")</t>
  </si>
  <si>
    <t>validateArrearsDateDiff(DtlsArrSalPdBftsPayeDedFrmEmp.List,"C","AP","D")</t>
  </si>
  <si>
    <t>validateCurrencyFormat(DtlsArrSalPdBftsPayeDedFrmEmp.List,"G")</t>
  </si>
  <si>
    <t>validateCurrencyFormat(DtlsArrSalPdBftsPayeDedFrmEmp.List,"H")</t>
  </si>
  <si>
    <t>validateCurrencyFormat(DtlsArrSalPdBftsPayeDedFrmEmp.List,"I")</t>
  </si>
  <si>
    <t>validateCurrencyFormat(DtlsArrSalPdBftsPayeDedFrmEmp.List,"J")</t>
  </si>
  <si>
    <t>validateCurrencyFormat(DtlsArrSalPdBftsPayeDedFrmEmp.List,"K")</t>
  </si>
  <si>
    <t>validateCurrencyFormat(DtlsArrSalPdBftsPayeDedFrmEmp.List,"L")</t>
  </si>
  <si>
    <t>validateCurrencyFormat(DtlsArrSalPdBftsPayeDedFrmEmp.List,"M")</t>
  </si>
  <si>
    <t>validateCurrencyFormat(DtlsArrSalPdBftsPayeDedFrmEmp.List,"N")</t>
  </si>
  <si>
    <t>validateCurrencyFormat(DtlsArrSalPdBftsPayeDedFrmEmp.List,"Q")</t>
  </si>
  <si>
    <t>validateCurrencyFormat(DtlsArrSalPdBftsPayeDedFrmEmp.List,"S")</t>
  </si>
  <si>
    <t>validateCurrencyFormat(DtlsArrSalPdBftsPayeDedFrmEmp.List,"U")</t>
  </si>
  <si>
    <t>validateCurrencyFormat(DtlsArrSalPdBftsPayeDedFrmEmp.List,"W")</t>
  </si>
  <si>
    <t>validateCurrencyFormat(DtlsArrSalPdBftsPayeDedFrmEmp.List,"AA")</t>
  </si>
  <si>
    <t>validateCurrencyFormat(DtlsArrSalPdBftsPayeDedFrmEmp.List,"AC")</t>
  </si>
  <si>
    <t>validateCurrencyFormat(DtlsArrSalPdBftsPayeDedFrmEmp.List,"AD")</t>
  </si>
  <si>
    <t>validateCurrencyFormat(DtlsArrSalPdBftsPayeDedFrmEmp.List,"AH")</t>
  </si>
  <si>
    <t>validateCurrencyFormat(DtlsArrSalPdBftsPayeDedFrmEmp.List,"AK")</t>
  </si>
  <si>
    <t>validateCurrencyFormat(DtlsArrSalPdBftsPayeDedFrmEmp.List,"AM")</t>
  </si>
  <si>
    <t>validateCurrencyFormat(DtlsArrSalPdBftsPayeDedFrmEmp.List,"AI")</t>
  </si>
  <si>
    <t>The arrears period can only be upto 60 months prior from the return period.</t>
  </si>
  <si>
    <t>Section H : Details of Arrears of Salary and  Benefits</t>
  </si>
  <si>
    <t>isMandatory(DtlsArrSalPdBftsPayeDedFrmDsblEmp.List,"Y","A")</t>
  </si>
  <si>
    <t>isMandatory(DtlsArrSalPdBftsPayeDedFrmDsblEmp.List,"Y","B")</t>
  </si>
  <si>
    <t>isMandatory(DtlsArrSalPdBftsPayeDedFrmDsblEmp.List,"Y","C")</t>
  </si>
  <si>
    <t>isMandatory(DtlsArrSalPdBftsPayeDedFrmDsblEmp.List,"Y","D")</t>
  </si>
  <si>
    <t>isMandatory(DtlsArrSalPdBftsPayeDedFrmDsblEmp.List,"Y","E")</t>
  </si>
  <si>
    <t>isMandatory(DtlsArrSalPdBftsPayeDedFrmDsblEmp.List,"Y","F")</t>
  </si>
  <si>
    <t>isMandatory(DtlsArrSalPdBftsPayeDedFrmDsblEmp.List,"Y","G")</t>
  </si>
  <si>
    <t>isMandatory(DtlsArrSalPdBftsPayeDedFrmDsblEmp.List,"Y","H")</t>
  </si>
  <si>
    <t>isMandatory(DtlsArrSalPdBftsPayeDedFrmDsblEmp.List,"Y","I")</t>
  </si>
  <si>
    <t>isMandatory(DtlsArrSalPdBftsPayeDedFrmDsblEmp.List,"Y","J")</t>
  </si>
  <si>
    <t>isMandatory(DtlsArrSalPdBftsPayeDedFrmDsblEmp.List,"Y","K")</t>
  </si>
  <si>
    <t>isMandatory(DtlsArrSalPdBftsPayeDedFrmDsblEmp.List,"Y","L")</t>
  </si>
  <si>
    <t>isMandatory(DtlsArrSalPdBftsPayeDedFrmDsblEmp.List,"Y","M")</t>
  </si>
  <si>
    <t>isMandatory(DtlsArrSalPdBftsPayeDedFrmDsblEmp.List,"Y","N")</t>
  </si>
  <si>
    <t>isMandatory(DtlsArrSalPdBftsPayeDedFrmDsblEmp.List,"Y","O")</t>
  </si>
  <si>
    <t>isMandatory(DtlsArrSalPdBftsPayeDedFrmDsblEmp.List,"Y","S")</t>
  </si>
  <si>
    <t>isMandatory(DtlsArrSalPdBftsPayeDedFrmDsblEmp.List,"Y","T")</t>
  </si>
  <si>
    <t>isMandatory(DtlsArrSalPdBftsPayeDedFrmDsblEmp.List,"Y","U")</t>
  </si>
  <si>
    <t>isMandatory(DtlsArrSalPdBftsPayeDedFrmDsblEmp.List,"Y","V")</t>
  </si>
  <si>
    <t>isMandatory(DtlsArrSalPdBftsPayeDedFrmDsblEmp.List,"Y","X")</t>
  </si>
  <si>
    <t>isMandatory(DtlsArrSalPdBftsPayeDedFrmDsblEmp.List,"Y","AB")</t>
  </si>
  <si>
    <t>isMandatory(DtlsArrSalPdBftsPayeDedFrmDsblEmp.List,"Y","AD")</t>
  </si>
  <si>
    <t>isMandatory(DtlsArrSalPdBftsPayeDedFrmDsblEmp.List,"Y","AE")</t>
  </si>
  <si>
    <t>isMandatory(DtlsArrSalPdBftsPayeDedFrmDsblEmp.List,"Y","AJ")</t>
  </si>
  <si>
    <t>isMandatory(DtlsArrSalPdBftsPayeDedFrmDsblEmp.List,"Y","AM")</t>
  </si>
  <si>
    <t>isMandatory(DtlsArrSalPdBftsPayeDedFrmDsblEmp.List,"Y","AO")</t>
  </si>
  <si>
    <t>isMandatory(DtlsArrSalPdBftsPayeDedFrmDsblEmp.List,"N","AK")</t>
  </si>
  <si>
    <t>validateTaxPyrPIN(DtlsArrSalPdBftsPayeDedFrmDsblEmp.List,"A")</t>
  </si>
  <si>
    <t>validateAlphaNumeric(DtlsArrSalPdBftsPayeDedFrmDsblEmp.List,"B")</t>
  </si>
  <si>
    <t>validateArrearsDateDiff(DtlsArrSalPdBftsPayeDedFrmDsblEmp.List,"C","AR","D")</t>
  </si>
  <si>
    <t>validateCurrencyFormat(DtlsArrSalPdBftsPayeDedFrmDsblEmp.List,"H")</t>
  </si>
  <si>
    <t>validateCurrencyFormat(DtlsArrSalPdBftsPayeDedFrmDsblEmp.List,"I")</t>
  </si>
  <si>
    <t>validateCurrencyFormat(DtlsArrSalPdBftsPayeDedFrmDsblEmp.List,"J")</t>
  </si>
  <si>
    <t>validateCurrencyFormat(DtlsArrSalPdBftsPayeDedFrmDsblEmp.List,"K")</t>
  </si>
  <si>
    <t>validateCurrencyFormat(DtlsArrSalPdBftsPayeDedFrmDsblEmp.List,"L")</t>
  </si>
  <si>
    <t>validateCurrencyFormat(DtlsArrSalPdBftsPayeDedFrmDsblEmp.List,"M")</t>
  </si>
  <si>
    <t>validateCurrencyFormat(DtlsArrSalPdBftsPayeDedFrmDsblEmp.List,"N")</t>
  </si>
  <si>
    <t>validateCurrencyFormat(DtlsArrSalPdBftsPayeDedFrmDsblEmp.List,"O")</t>
  </si>
  <si>
    <t>validateCurrencyFormat(DtlsArrSalPdBftsPayeDedFrmDsblEmp.List,"S")</t>
  </si>
  <si>
    <t>validateCurrencyFormat(DtlsArrSalPdBftsPayeDedFrmDsblEmp.List,"T")</t>
  </si>
  <si>
    <t>validateCurrencyFormat(DtlsArrSalPdBftsPayeDedFrmDsblEmp.List,"V")</t>
  </si>
  <si>
    <t>validateCurrencyFormat(DtlsArrSalPdBftsPayeDedFrmDsblEmp.List,"X")</t>
  </si>
  <si>
    <t>validateCurrencyFormat(DtlsArrSalPdBftsPayeDedFrmDsblEmp.List,"AB")</t>
  </si>
  <si>
    <t>validateCurrencyFormat(DtlsArrSalPdBftsPayeDedFrmDsblEmp.List,"AD")</t>
  </si>
  <si>
    <t>validateCurrencyFormat(DtlsArrSalPdBftsPayeDedFrmDsblEmp.List,"AE")</t>
  </si>
  <si>
    <t>validateCurrencyFormat(DtlsArrSalPdBftsPayeDedFrmDsblEmp.List,"AJ")</t>
  </si>
  <si>
    <t>validateCurrencyFormat(DtlsArrSalPdBftsPayeDedFrmDsblEmp.List,"AM")</t>
  </si>
  <si>
    <t>validateCurrencyFormat(DtlsArrSalPdBftsPayeDedFrmDsblEmp.List,"AO")</t>
  </si>
  <si>
    <t>validateCurrencyFormat(DtlsArrSalPdBftsPayeDedFrmDsblEmp.List,"AK")</t>
  </si>
  <si>
    <t>J_FBT_Dtls</t>
  </si>
  <si>
    <t>Loan Amount</t>
  </si>
  <si>
    <t>Amount of Loan Outstanding</t>
  </si>
  <si>
    <t>Rate of Interest on Loan</t>
  </si>
  <si>
    <t>Prescribed Market Interest Rate</t>
  </si>
  <si>
    <t>Section J : Calculation of Fringe Benefit Tax Payable</t>
  </si>
  <si>
    <t>isMandatory(FringeBenf.TaxCalcList,"Y","A")</t>
  </si>
  <si>
    <t>isMandatory(FringeBenf.TaxCalcList,"Y","B")</t>
  </si>
  <si>
    <t>isMandatory(FringeBenf.TaxCalcList,"Y","C")</t>
  </si>
  <si>
    <t>isMandatory(FringeBenf.TaxCalcList,"Y","D")</t>
  </si>
  <si>
    <t>isMandatory(FringeBenf.TaxCalcList,"Y","E")</t>
  </si>
  <si>
    <t>isMandatory(FringeBenf.TaxCalcList,"Y","F")</t>
  </si>
  <si>
    <t>isMandatory(FringeBenf.TaxCalcList,"Y","H")</t>
  </si>
  <si>
    <t>validateTaxPyrPIN(FringeBenf.TaxCalcList,"A")</t>
  </si>
  <si>
    <t>validateAlphaNumeric(FringeBenf.TaxCalcList,"B")</t>
  </si>
  <si>
    <t>validateAlphaNumericOnly(FringeBenf.TaxCalcList,"C")</t>
  </si>
  <si>
    <t>validateCurrencyFormat(FringeBenf.TaxCalcList,"D")</t>
  </si>
  <si>
    <t>validateCurrencyFormat(FringeBenf.TaxCalcList,"E")</t>
  </si>
  <si>
    <t>validateCurrencyFormat(FringeBenf.TaxCalcList,"H")</t>
  </si>
  <si>
    <t>I_Gratuity_Dtls</t>
  </si>
  <si>
    <t>Gratuity Paid Month</t>
  </si>
  <si>
    <t xml:space="preserve">Gratuity Paid Year </t>
  </si>
  <si>
    <t>Gratuity Period in Years</t>
  </si>
  <si>
    <t>Gratuity Value (Ksh)</t>
  </si>
  <si>
    <t>Section I : Calculation of PAYE Tax Payable on Gratuity</t>
  </si>
  <si>
    <t>isMandatory(CalPayeTaxPyblOnGratI.List,"Y","A")</t>
  </si>
  <si>
    <t>isMandatory(CalPayeTaxPyblOnGratI.List,"Y","B")</t>
  </si>
  <si>
    <t>isMandatory(CalPayeTaxPyblOnGratI.List,"Y","C")</t>
  </si>
  <si>
    <t>isMandatory(CalPayeTaxPyblOnGratI.List,"Y","D")</t>
  </si>
  <si>
    <t>isMandatory(CalPayeTaxPyblOnGratI.List,"Y","E")</t>
  </si>
  <si>
    <t>isMandatory(CalPayeTaxPyblOnGratI.List,"Y","F")</t>
  </si>
  <si>
    <t>isMandatory(CalPayeTaxPyblOnGratI.List,"Y","G")</t>
  </si>
  <si>
    <t>validateTaxPyrPIN(CalPayeTaxPyblOnGratI.List,"A")</t>
  </si>
  <si>
    <t>validateAlphaNumeric(CalPayeTaxPyblOnGratI.List,"B")</t>
  </si>
  <si>
    <t>validateEqlGivenString(CalPayeTaxPyblOnGratI.List,RtnInf.Month,"C")</t>
  </si>
  <si>
    <t>validateEqlGivenYear(CalPayeTaxPyblOnGratI.List,RtnInf.RtnYear,"D")</t>
  </si>
  <si>
    <t>validateBeforeGivenYear(CalPayeTaxPyblOnGratI.List,RtnInf.RtnYear,"E")</t>
  </si>
  <si>
    <t>validateCurrencyFormat(CalPayeTaxPyblOnGratI.List,"G")</t>
  </si>
  <si>
    <t>Section I : Calculation of PAYE Tax Payable on Gratuity for Specific PIN</t>
  </si>
  <si>
    <t>isMandatory(CalPayeTaxPyblOnGratII.List,"Y","D")</t>
  </si>
  <si>
    <t>isMandatory(CalPayeTaxPyblOnGratII.List,"Y","G")</t>
  </si>
  <si>
    <t>Payment Registration Number</t>
  </si>
  <si>
    <t>Date of Deposit</t>
  </si>
  <si>
    <t>Amount of PAYE Tax Paid</t>
  </si>
  <si>
    <t>isMandatory(DtlsPaye.TaxPaidAdvList,"Y","A")</t>
  </si>
  <si>
    <t>isMandatory(DtlsPaye.TaxPaidAdvList,"Y","B")</t>
  </si>
  <si>
    <t>isMandatory(DtlsPaye.TaxPaidAdvList,"Y","C")</t>
  </si>
  <si>
    <t>validatePRNNumeric(DtlsPaye.TaxPaidAdvList,"A")</t>
  </si>
  <si>
    <t>validatePrnAmount(DtlsPaye.TaxPaidAdvList,"C")</t>
  </si>
  <si>
    <t>Please enter numeric value.Only Special characters like (-) is allowed.</t>
  </si>
  <si>
    <t>ValidationRule3</t>
  </si>
  <si>
    <t>validatePRNAllzero(DtlsPaye.TaxPaidAdvList,"A")</t>
  </si>
  <si>
    <t>All the digits in the Payment Registration Number cannot be '0'. Please enter Payment Registration Number in proper format.</t>
  </si>
  <si>
    <t>isMandatory(DtlsPaye.SelfAssTaxPaidList,"Y","A")</t>
  </si>
  <si>
    <t>isMandatory(DtlsPaye.SelfAssTaxPaidList,"Y","B")</t>
  </si>
  <si>
    <t>isMandatory(DtlsPaye.SelfAssTaxPaidList,"Y","C")</t>
  </si>
  <si>
    <t>validatePRNNumeric(DtlsPaye.SelfAssTaxPaidList,"A")</t>
  </si>
  <si>
    <t>validatePrnAmount(DtlsPaye.SelfAssTaxPaidList,"C")</t>
  </si>
  <si>
    <t>validatePRNAllzero(DtlsPaye.SelfAssTaxPaidList,"A")</t>
  </si>
  <si>
    <t>PAYE Monthly Return</t>
  </si>
  <si>
    <r>
      <t xml:space="preserve">Employer's Personal Identification Number </t>
    </r>
    <r>
      <rPr>
        <sz val="12"/>
        <color indexed="10"/>
        <rFont val="Book Antiqua"/>
        <family val="1"/>
      </rPr>
      <t>*</t>
    </r>
  </si>
  <si>
    <r>
      <t xml:space="preserve">Type of Return </t>
    </r>
    <r>
      <rPr>
        <sz val="12"/>
        <color indexed="10"/>
        <rFont val="Book Antiqua"/>
        <family val="1"/>
      </rPr>
      <t>*</t>
    </r>
  </si>
  <si>
    <r>
      <t xml:space="preserve">Entity Type </t>
    </r>
    <r>
      <rPr>
        <sz val="12"/>
        <color indexed="10"/>
        <rFont val="Book Antiqua"/>
        <family val="1"/>
      </rPr>
      <t>*</t>
    </r>
  </si>
  <si>
    <r>
      <t xml:space="preserve">Return Period From </t>
    </r>
    <r>
      <rPr>
        <sz val="12"/>
        <color indexed="10"/>
        <rFont val="Book Antiqua"/>
        <family val="1"/>
      </rPr>
      <t>*</t>
    </r>
  </si>
  <si>
    <r>
      <t xml:space="preserve">Return Period To </t>
    </r>
    <r>
      <rPr>
        <sz val="12"/>
        <color indexed="10"/>
        <rFont val="Book Antiqua"/>
        <family val="1"/>
      </rPr>
      <t>*</t>
    </r>
  </si>
  <si>
    <t>Cash Pay (Ksh)</t>
  </si>
  <si>
    <t>Non Cash Benefits (Ksh)</t>
  </si>
  <si>
    <t>Housing Benefit (Ksh)</t>
  </si>
  <si>
    <t>Benefits (Ksh)</t>
  </si>
  <si>
    <t>Defined /Pension Contribution Benefit (Ksh)</t>
  </si>
  <si>
    <t>Total Cash Pay (A)</t>
  </si>
  <si>
    <t>Value of Car Benefit ("Value of Car Benefit" from D_Computation_of_
Car_Benefit)(B)</t>
  </si>
  <si>
    <t>Other Non Cash Benefits (C)</t>
  </si>
  <si>
    <t>Total Non Cash Pay (D)=(B + C) (C if greater than 3,000)</t>
  </si>
  <si>
    <t>Global Income (In case of non full time service Director) (Ksh) (E)</t>
  </si>
  <si>
    <t>Rent of House/Market Value</t>
  </si>
  <si>
    <t>Computed Rent of House (F)</t>
  </si>
  <si>
    <t>Rent Recovered from Employee (G)</t>
  </si>
  <si>
    <t>Net Value of Housing (Ksh) (H) = (F - G)</t>
  </si>
  <si>
    <t>Total Gross Pay (Ksh) (I) = (A + D + E + H))</t>
  </si>
  <si>
    <t>30% of Cash Pay (J) = (A)*30%</t>
  </si>
  <si>
    <t>Actual Contribution (K)</t>
  </si>
  <si>
    <t>Permissible Limit (L)</t>
  </si>
  <si>
    <t>Amount of Benefit (O) = (Lower of J,K,L + M or N which ever is higher)</t>
  </si>
  <si>
    <t>Taxable Pay (Ksh) (P) = (I - O)</t>
  </si>
  <si>
    <t>Tax Payable (Ksh) (Q) = (P)*Slab Rate</t>
  </si>
  <si>
    <t>Amount of Insurance Relief (Total of "Amount of Insurance Relief" from E_Computation_of_
Insu_Relief) (Ksh) (S)</t>
  </si>
  <si>
    <t>PAYE Tax (Ksh) (T) = 
(Q - R - S)</t>
  </si>
  <si>
    <t>Self Assessed PAYE Tax (Ksh)</t>
  </si>
  <si>
    <t>Total</t>
  </si>
  <si>
    <t xml:space="preserve">Benefits </t>
  </si>
  <si>
    <t>Value of Car Benefit ("Value of Car Benefit" from D_Computation_
of_Car_Benefit) (B)</t>
  </si>
  <si>
    <t>Total Gross Pay (Ksh) (I) = (A + D + E + H)</t>
  </si>
  <si>
    <t>Exemption for Persons with Disability (Ksh) (P)</t>
  </si>
  <si>
    <t>Taxable Pay (Ksh) (Q) = (I - O -P)</t>
  </si>
  <si>
    <t>Tax Payable (Ksh) (R) = (Q)*Slab Rate</t>
  </si>
  <si>
    <t>Amount of Insurance Relief (Total of "Amount of Insurance Relief" from E_Computation_
of_Insu_Relief) (T)</t>
  </si>
  <si>
    <t>PAYE Tax (Ksh) (U) = (R-S-T)</t>
  </si>
  <si>
    <t>DtlsSalPdBftsPayeDedFrmEmp_List</t>
  </si>
  <si>
    <t>Cost of Hiring / Leasing (Ksh)</t>
  </si>
  <si>
    <t>Cost of Owned Car (Ksh)</t>
  </si>
  <si>
    <t>Value of Car Benefit (Ksh)</t>
  </si>
  <si>
    <t>Sum Assured (Ksh)</t>
  </si>
  <si>
    <t>Amount of Insurance Relief (Ksh)(A) * 15%</t>
  </si>
  <si>
    <t>Total Revised Income (Ksh) (C)= (A+B)</t>
  </si>
  <si>
    <t>PAYE Deducted on Revised Income (Ksh) (D)</t>
  </si>
  <si>
    <t>PAYE Paid in Lump Sum Payment Due Year (Ksh) / Lump Sum Payment Due Month (Ksh) (E)</t>
  </si>
  <si>
    <t>Amount of PAYE Tax Payable (Ksh) (F) = (D - E)</t>
  </si>
  <si>
    <t>Section G : Details of Arrears of Salary and  Benefits paid and PAYE deducted from Employee(s)</t>
  </si>
  <si>
    <t>Value of Car Benefit ("Value of Car Benefit" from D_Computation
_of_Car_Benefit) (B)</t>
  </si>
  <si>
    <t>Total Non Cash Pay (D)=(B+C) (C if greater than 3,000)</t>
  </si>
  <si>
    <t>Value of Housing (Ksh) (H) = (F - G)</t>
  </si>
  <si>
    <t>Total Gross Pay (Ksh) (I) = (A+D+E+H)</t>
  </si>
  <si>
    <t>Amount of Insurance Relief (Total of "Amount of Insurance Relief" from E_Computation_
of_Insu_Relief) (Ksh) (S)</t>
  </si>
  <si>
    <t>PAYE Tax (Ksh) (T) = (Q - R - S)</t>
  </si>
  <si>
    <t>Amount of PAYE Already Paid (Ksh) (U)</t>
  </si>
  <si>
    <t>Final PAYE Tax (Ksh) (V) = (T - U)</t>
  </si>
  <si>
    <t>Section H : Details of Arrears of Salary and  Benefits paid and PAYE deducted from Persons with Disability</t>
  </si>
  <si>
    <t>Amount of Insurance Relief (Total of "Amount of Insurance Relief" from E_Computation_
of_Insu_Relief) (Ksh) (T)</t>
  </si>
  <si>
    <t>Amount of PAYE Already Paid (Ksh) (V)</t>
  </si>
  <si>
    <t>Final PAYE Tax (Ksh) (W) = (U - V)</t>
  </si>
  <si>
    <t>Amount of Tax Payable on Gratuity (Ksh)</t>
  </si>
  <si>
    <t>Calculation of PAYE Tax Payable on Gratuity for Specific PIN</t>
  </si>
  <si>
    <t>Gratuity Year</t>
  </si>
  <si>
    <t>Gratuity Value (Ksh) (A)</t>
  </si>
  <si>
    <t>Total Revised Income (Ksh)(C)=(A+B)</t>
  </si>
  <si>
    <t>Tax on Revised Income (Ksh) (D)</t>
  </si>
  <si>
    <t>Amount of Tax Payable on Gratuity (Ksh) (F) = (D-E)</t>
  </si>
  <si>
    <t>Interest on Loan (Ksh) (C)=(A)*(B)</t>
  </si>
  <si>
    <t>Prescribed Market Interest Rate (%) (D)</t>
  </si>
  <si>
    <t>Prescribed Market Interest (Ksh) (E) = (A)*(D)</t>
  </si>
  <si>
    <t>Amount of Fringe Benefit (Ksh) (F) = (E - C)</t>
  </si>
  <si>
    <t>Amount of Fringe Benefit Tax  (Ksh) (G) = (F) * 30%</t>
  </si>
  <si>
    <t>Amount of PAYE Tax Paid (Ksh)</t>
  </si>
  <si>
    <t>Total (Section K1 Total + Section K2 Total)</t>
  </si>
  <si>
    <t>Description</t>
  </si>
  <si>
    <t>Amount (Ksh)</t>
  </si>
  <si>
    <t>Total Employees (Total records of B_Employees_Dtls and C_Disabled_Employees_Dtls)</t>
  </si>
  <si>
    <t>PAYE Tax deducted from the Employee(s) (Total of "Self Assessed PAYE Tax" from B_Employees_Dtls)</t>
  </si>
  <si>
    <t>PAYE Tax deducted from Persons with Disability (Total of "Self Assessed PAYE Tax" from C_Disabled_Employees_Dtls)</t>
  </si>
  <si>
    <t>PAYE Tax on Lump Sum Payment on Termination (Total of "Amount of PAYE Payable" from F_Lump_Sum_Payments_Dtls)</t>
  </si>
  <si>
    <t>PAYE Tax deducted from Employee(s) on Arrears (Total of "Self Assessed PAYE Tax" from G_Arrears_Dtls_E)</t>
  </si>
  <si>
    <t>PAYE Tax deducted from Persons with Disability on Arrears (Total of "Self Assessed PAYE Tax" from H_Arrears_Dtls_DE)</t>
  </si>
  <si>
    <t>PAYE Tax deducted on Gratuity (Total of "Amount of Tax Payable on Gratuity" from I_Gratuity_Dtls)</t>
  </si>
  <si>
    <t>Fringe Benefit Tax (Total of "Amount of Fringe Benefit Tax" from J_FBT_Dtls)</t>
  </si>
  <si>
    <t>Total PAYE Tax Payable for the Month (2+3+4+5+6+7+8)</t>
  </si>
  <si>
    <r>
      <t xml:space="preserve">Previous month PAYE Tax (If the amount was less than 100 Ksh and not paid) </t>
    </r>
    <r>
      <rPr>
        <sz val="12"/>
        <color indexed="10"/>
        <rFont val="Book Antiqua"/>
        <family val="1"/>
      </rPr>
      <t>*</t>
    </r>
  </si>
  <si>
    <t>Total PAYE Tax Payable (9+10)</t>
  </si>
  <si>
    <t>PAYE Paid in Advance (Total of "Amount of PAYE Tax Paid" from K_PAYE_Payment_Credits)</t>
  </si>
  <si>
    <t>Net PAYE Tax Payable (11-12)</t>
  </si>
  <si>
    <t>RetInf</t>
  </si>
  <si>
    <t>e3b0c44298fc1c149afbf4c8996fb92427ae41e4649b934ca495991b7852b855</t>
  </si>
  <si>
    <t/>
  </si>
  <si>
    <t>A117:C118</t>
  </si>
  <si>
    <t>&lt;&gt;Benefit not given</t>
  </si>
  <si>
    <t>&lt;&gt;House to Non full time service Director</t>
  </si>
  <si>
    <t>&lt;&gt;Employer's Owned House</t>
  </si>
  <si>
    <t>&lt;&gt;Employer's Rented House</t>
  </si>
  <si>
    <t>&lt;&gt;Agriculture Farm</t>
  </si>
  <si>
    <t xml:space="preserve">'Type of Housing' should contain value 'Benefit not given' or 'House to Non full time service Director' or 'Employer's Owned House' or 'Employer's Rented House' or 'Agriculture Farm' in following row(s): </t>
  </si>
  <si>
    <t>A133:E134</t>
  </si>
  <si>
    <t>crit38</t>
  </si>
  <si>
    <t xml:space="preserve">Reference to Section' should contain value 'B_Employees_Dtls' or C_Disabled_Employees_Dtls' or 'G_Arrears_Dtls_E' or 'H_Arrears_Dtls_DE'  in following row(s): </t>
  </si>
  <si>
    <t>A1:B3</t>
  </si>
  <si>
    <t>A6:B8</t>
  </si>
  <si>
    <t>A11:A12</t>
  </si>
  <si>
    <t>A15:A16</t>
  </si>
  <si>
    <t>A19:A20</t>
  </si>
  <si>
    <t>A5:B7</t>
  </si>
  <si>
    <t>A10:B11</t>
  </si>
  <si>
    <t>A14:B15</t>
  </si>
  <si>
    <t>A18:A19</t>
  </si>
  <si>
    <t>A22:B23</t>
  </si>
  <si>
    <t>A26:B27</t>
  </si>
  <si>
    <t>A30:B31</t>
  </si>
  <si>
    <t>A34:B35</t>
  </si>
  <si>
    <t>A38:B39</t>
  </si>
  <si>
    <t>A42:B43</t>
  </si>
  <si>
    <t>A46:B47</t>
  </si>
  <si>
    <t>A50:B51</t>
  </si>
  <si>
    <t>A54:B55</t>
  </si>
  <si>
    <t>A58:B59</t>
  </si>
  <si>
    <t>A62:B63</t>
  </si>
  <si>
    <t>A66:B67</t>
  </si>
  <si>
    <t>A70:B71</t>
  </si>
  <si>
    <t>A74:B75</t>
  </si>
  <si>
    <t>A78:B79</t>
  </si>
  <si>
    <t>A82:B83</t>
  </si>
  <si>
    <t>A86:A87</t>
  </si>
  <si>
    <t>A90:A91</t>
  </si>
  <si>
    <t>A94:A95</t>
  </si>
  <si>
    <t>A98:A99</t>
  </si>
  <si>
    <t>A102:A103</t>
  </si>
  <si>
    <t>A106:A107</t>
  </si>
  <si>
    <t>A110:A111</t>
  </si>
  <si>
    <t>A114:A115</t>
  </si>
  <si>
    <t>A118:A119</t>
  </si>
  <si>
    <t>A122:A123</t>
  </si>
  <si>
    <t>A126:C127</t>
  </si>
  <si>
    <t>A130:C131</t>
  </si>
  <si>
    <t>A134:C135</t>
  </si>
  <si>
    <t>A138:C139</t>
  </si>
  <si>
    <t>A142:E143</t>
  </si>
  <si>
    <t>A74:A75</t>
  </si>
  <si>
    <t>A86:B87</t>
  </si>
  <si>
    <t>A142:C143</t>
  </si>
  <si>
    <t>A146:C147</t>
  </si>
  <si>
    <t>A150:E151</t>
  </si>
  <si>
    <t>&lt;0</t>
  </si>
  <si>
    <t>&gt;100</t>
  </si>
  <si>
    <t xml:space="preserve">'Prescribed Market Interest Rate (%) (D)' should contain value in range from 0 to 100 in following row(s): </t>
  </si>
  <si>
    <t>A13:B15</t>
  </si>
  <si>
    <t>A18:B20</t>
  </si>
  <si>
    <t xml:space="preserve">'Rate of Interest on Loan (%) (B)' should contain value in range from 0 to 100 in following row(s): </t>
  </si>
  <si>
    <t xml:space="preserve">Arrears for the Month' should contain value 'January' or 'February' or ...'December' in following row(s): </t>
  </si>
  <si>
    <t xml:space="preserve">Arrears Year' should contain value in range from 2000 to current financial year in following row(s): </t>
  </si>
  <si>
    <t xml:space="preserve">Residential Status' should contain value 'Resident' or 'Non-Resident' in following row(s): </t>
  </si>
  <si>
    <t>A145:C146</t>
  </si>
  <si>
    <t>A149:C150</t>
  </si>
  <si>
    <t>crit39</t>
  </si>
  <si>
    <t>A153:B154</t>
  </si>
  <si>
    <t>crit40</t>
  </si>
  <si>
    <t>A157:B158</t>
  </si>
  <si>
    <t>crit41</t>
  </si>
  <si>
    <t>A161:B162</t>
  </si>
  <si>
    <t>crit42</t>
  </si>
  <si>
    <t>A165:B166</t>
  </si>
  <si>
    <t xml:space="preserve">As 'Residential Status' contains 'Resident' and 'Type' contains 'Primary Employee', 'Deposit on Home Ownership Saving Plan (N)' should be blank in following row(s): </t>
  </si>
  <si>
    <t xml:space="preserve">As 'Type' contains 'Secondary Employee', 'Actual Contribution (K)' should be blank in following row(s): </t>
  </si>
  <si>
    <t xml:space="preserve">As 'Type' contains 'Secondary Employee', 'Mortgage Interest (M)' should be blank in following row(s): </t>
  </si>
  <si>
    <t xml:space="preserve">As 'Type' contains 'Secondary Employee', 'Deposit on Home Ownership Saving Plan (N)' should be blank in following row(s): </t>
  </si>
  <si>
    <t xml:space="preserve">As 'Type' contains 'Secondary Employee', 'Monthly Personal Relief (Ksh) (R)' should be blank in following row(s): </t>
  </si>
  <si>
    <t>crit43</t>
  </si>
  <si>
    <t>A169:B170</t>
  </si>
  <si>
    <t>crit44</t>
  </si>
  <si>
    <t>A173:B174</t>
  </si>
  <si>
    <t>crit45</t>
  </si>
  <si>
    <t>A177:B178</t>
  </si>
  <si>
    <t xml:space="preserve">As 'Type' contains 'Secondary Employee', 'Monthly Personal Relief (Ksh) (S)' should be blank in following row(s): </t>
  </si>
  <si>
    <t>A150:C151</t>
  </si>
  <si>
    <t>A154:C155</t>
  </si>
  <si>
    <t>A158:C159</t>
  </si>
  <si>
    <t>A162:B163</t>
  </si>
  <si>
    <t>A166:B167</t>
  </si>
  <si>
    <t>A170:B171</t>
  </si>
  <si>
    <t>A174:B175</t>
  </si>
  <si>
    <t>A162:C163</t>
  </si>
  <si>
    <t>A166:C167</t>
  </si>
  <si>
    <t>A178:B179</t>
  </si>
  <si>
    <t>crit46</t>
  </si>
  <si>
    <t>A182:B183</t>
  </si>
  <si>
    <t>A126:A127</t>
  </si>
  <si>
    <t>A130:A131</t>
  </si>
  <si>
    <t xml:space="preserve">As 'Residential Status' contains 'Resident' , 'Amount of Insurance Relief (S)' should contain value in following row(s): </t>
  </si>
  <si>
    <t>A181:B182</t>
  </si>
  <si>
    <t>crit47</t>
  </si>
  <si>
    <t xml:space="preserve">As 'Residential Status' contains 'Resident' , 'Amount of Insurance Relief (T)' should contain value in following row(s): </t>
  </si>
  <si>
    <t>A186:B187</t>
  </si>
  <si>
    <t>crit48</t>
  </si>
  <si>
    <t>A190:B191</t>
  </si>
  <si>
    <t xml:space="preserve">'Residential Status' should contain value 'Resident' or 'Non-Resident' in following row(s): </t>
  </si>
  <si>
    <t xml:space="preserve">'Arrears Year' should contain value in range from 2000 to current financial year in following row(s): </t>
  </si>
  <si>
    <t xml:space="preserve">As 'Residential Status' contains 'Non-Resident' and 'Type' contains 'Primary Employee', 'Actual Contribution (K)' should be blank in following row(s): </t>
  </si>
  <si>
    <t xml:space="preserve">As 'Residential Status' contains 'Non-Resident' and 'Type' contains 'Primary Employee', 'Mortgage Interest (M)' should contain value in following row(s): </t>
  </si>
  <si>
    <t xml:space="preserve">As 'Residential Status' contains 'Non-Resident' and 'Type' contains 'Primary Employee', 'Monthly Personal Relief (Ksh) (R)' should be blank in following row(s): </t>
  </si>
  <si>
    <t xml:space="preserve">As 'Residential Status' contains 'Non-Resident' , 'Amount of Insurance Relief (S)' should be blank in following row(s): </t>
  </si>
  <si>
    <t xml:space="preserve">As 'Residential Status' contains 'Non-Resident' and 'Type' contains 'Primary Employee', 'Monthly Personal Relief (Ksh) (S)' should be blank in following row(s): </t>
  </si>
  <si>
    <t xml:space="preserve">As 'Residential Status' contains 'Non-Resident' , 'Amount of Insurance Relief (T)' should be blank in following row(s): </t>
  </si>
  <si>
    <t>A121:A122</t>
  </si>
  <si>
    <t>A141:E142</t>
  </si>
  <si>
    <t>A153:C154</t>
  </si>
  <si>
    <t>A157:C158</t>
  </si>
  <si>
    <t>2013</t>
  </si>
  <si>
    <t>2014</t>
  </si>
  <si>
    <t>2015</t>
  </si>
  <si>
    <t>Car</t>
  </si>
  <si>
    <t xml:space="preserve">Value of Car Benefit' should contain value in following row(s): </t>
  </si>
  <si>
    <t>A177:A178</t>
  </si>
  <si>
    <t>A185:A186</t>
  </si>
  <si>
    <t>A186:A187</t>
  </si>
  <si>
    <t>crit49</t>
  </si>
  <si>
    <t>A194:A195</t>
  </si>
  <si>
    <t>isMandatory(DtlsSalPdBftsPayeDedFrmEmp.List,"Y","N")</t>
  </si>
  <si>
    <t>N)</t>
  </si>
  <si>
    <t>Value of Car Benefit is Mandatory field.</t>
  </si>
  <si>
    <t>isMandatory(DtlsSalPdBftsPayeDedFrmDsblEmp.List,"Y","O")</t>
  </si>
  <si>
    <t>isMandatory(DtlsArrSalPdBftsPayeDedFrmEmp.List,"Y","P")</t>
  </si>
  <si>
    <t>isMandatory(DtlsArrSalPdBftsPayeDedFrmDsblEmp.List,"Y","Q")</t>
  </si>
  <si>
    <t>Please enter Employee's PIN in proper format.</t>
  </si>
  <si>
    <t>A181:A182</t>
  </si>
  <si>
    <t>A189:A190</t>
  </si>
  <si>
    <t>A23:A24</t>
  </si>
  <si>
    <t>'Name of Employee' should be of length less than or equal to 50 Characters in following row(s):</t>
  </si>
  <si>
    <t>A190:A191</t>
  </si>
  <si>
    <t>crit50</t>
  </si>
  <si>
    <t>A198:A199</t>
  </si>
  <si>
    <t xml:space="preserve">'Make' should be of length less than or equal to 50 charecters in following row(s): </t>
  </si>
  <si>
    <t xml:space="preserve">'Exemption Certificate Number' should be of length less than or equal to 20 characters in following row(s): </t>
  </si>
  <si>
    <t>A193:A194</t>
  </si>
  <si>
    <t>crit51</t>
  </si>
  <si>
    <t>A202:A203</t>
  </si>
  <si>
    <t xml:space="preserve">'Car Registration Number' should be of length less than or equal to 20 characters in following row(s): </t>
  </si>
  <si>
    <t>LoanAccNum</t>
  </si>
  <si>
    <t xml:space="preserve">'Loan Account Number' should be of length less than or equal to 20 characters in following row(s): </t>
  </si>
  <si>
    <t>A27:A28</t>
  </si>
  <si>
    <t>self</t>
  </si>
  <si>
    <t xml:space="preserve">'Self Assessed PAYE Tax (Ksh)' should be a positive number in following row(s): </t>
  </si>
  <si>
    <t xml:space="preserve">As 'Type of Car Cost' contains 'Owned', 'Cost of Owned Car (Ksh)' should contain value in following row(s): </t>
  </si>
  <si>
    <t xml:space="preserve">As 'Type of Car Cost' contains 'Hired', 'Cost of Hiring / Leasing (Ksh)' should contain value in following row(s): </t>
  </si>
  <si>
    <t xml:space="preserve">PAYE Paid in Lump Sum Payment Due Year (Ksh) / Lump Sum Payment Due Month (Ksh) (E)'  should contain  value in following row(s): </t>
  </si>
  <si>
    <t>A197:A198</t>
  </si>
  <si>
    <t xml:space="preserve">Self Assessed PAYE Tax (Ksh)' should contain value in following row(s): </t>
  </si>
  <si>
    <t xml:space="preserve">Self Assessed PAYE Tax (Ksh)' should contain positive number in following row(s): </t>
  </si>
  <si>
    <t>crit52</t>
  </si>
  <si>
    <t>A206:A207</t>
  </si>
  <si>
    <t>47</t>
  </si>
  <si>
    <t>7</t>
  </si>
  <si>
    <t>Unwanted Data Entered?</t>
  </si>
  <si>
    <t>checkUnwantedDataInSecI()</t>
  </si>
  <si>
    <t>"Emoluments of Gratuity Year" and "Tax Paid in Gratuity Year" should be blank when PIN is blank.</t>
  </si>
  <si>
    <t>Genrate Uploadeble Xml ?</t>
  </si>
  <si>
    <t>validateCurrencyFormat(DtlsSalPdBftsPayeDedFrmEmp.List,"AF")</t>
  </si>
  <si>
    <t>visibleSheetsArr (List of Sheets which should be visible when macros are enabled)</t>
  </si>
  <si>
    <t>It has been detected that Macros are not enabled/Sheet is opened in Protected View in your System. Please follow below instructions to proceed.</t>
  </si>
  <si>
    <t>Help on Enable Macro:</t>
  </si>
  <si>
    <t>Tax Deducted plus Reliefs (Ksh)  (E)</t>
  </si>
  <si>
    <t>Taxable Amounts (Ksh) (B)</t>
  </si>
  <si>
    <t>Taxable Amounts</t>
  </si>
  <si>
    <t>Tax Deducted plus Reliefs</t>
  </si>
  <si>
    <t>Gratuity Related/ Retirement Year</t>
  </si>
  <si>
    <t>2016</t>
  </si>
  <si>
    <t>validateAlphaNumeric(DtlsSalPdBftsPayeDedFrmDsblEmp.List,"E")</t>
  </si>
  <si>
    <t>validateDate(TaxPdOnLumpSumPdAftrTrmtn.List,"C")</t>
  </si>
  <si>
    <t>validateDate(TaxPdOnLumpSumPdAftrTrmtn.List,"D")</t>
  </si>
  <si>
    <t>Please enter Employment Start Date in proper format (dd/mm/yyyy)</t>
  </si>
  <si>
    <t>Please enter Employment End Date in proper format (dd/mm/yyyy)</t>
  </si>
  <si>
    <t>2017</t>
  </si>
  <si>
    <t>134164</t>
  </si>
  <si>
    <t>260567</t>
  </si>
  <si>
    <t>386970</t>
  </si>
  <si>
    <t>513373</t>
  </si>
  <si>
    <t>134165</t>
  </si>
  <si>
    <t>260568</t>
  </si>
  <si>
    <t>386971</t>
  </si>
  <si>
    <t>513374</t>
  </si>
  <si>
    <t>ValidationRule4</t>
  </si>
  <si>
    <t>checkYearFromSecA(RtnInf.RtnYear,TaxPdOnLumpSumPdAftrTrmtn.List,"E")</t>
  </si>
  <si>
    <t>checkYearFromSecA(RtnInf.RtnYear,TaxPdOnLumpSumPdAftrTrmtn.List,"F")</t>
  </si>
  <si>
    <t>Lump Sum Payment Due Year should be on or before Return Period From</t>
  </si>
  <si>
    <t>Lump Sum Payment Paid Year should be equals to Return Period From</t>
  </si>
  <si>
    <t xml:space="preserve">Monthly Personal Relief (Ksh) ( R ) </t>
  </si>
  <si>
    <t xml:space="preserve">Mortgage Interest amount exceeds the max. Amount </t>
  </si>
  <si>
    <t>Deposit on Home Ownership Saving Plan exceeds max. Amount</t>
  </si>
  <si>
    <t>Monthly Personal Relief respective month exceeds max. Amount.</t>
  </si>
  <si>
    <t>Mortgage Interest (Max 25000 Ksh a month) (M)</t>
  </si>
  <si>
    <t>Mortgage Interest (M)</t>
  </si>
  <si>
    <t>validateAlphaNumeric(DtlsArrSalPdBftsPayeDedFrmDsblEmp.List,"G")</t>
  </si>
  <si>
    <t>Please enter only alphanumerics. Only special character like ( space  :  - ,  / . \n ' &amp; ( ) ` $ % { } ! | # :) are  allowed.</t>
  </si>
  <si>
    <t>Please enter alphanumeric value.Only Special characters like (space : - , / . \n ' &amp; (  )  ` $ % { } !  | # : ) are allowed.</t>
  </si>
  <si>
    <t>EXCEL 2010-2013</t>
  </si>
  <si>
    <t>XLSM</t>
  </si>
  <si>
    <t>2018</t>
  </si>
  <si>
    <t>147576</t>
  </si>
  <si>
    <t>147577</t>
  </si>
  <si>
    <t>286620</t>
  </si>
  <si>
    <t>286621</t>
  </si>
  <si>
    <t>425664</t>
  </si>
  <si>
    <t>425665</t>
  </si>
  <si>
    <t>564708</t>
  </si>
  <si>
    <t>564709</t>
  </si>
  <si>
    <t>Section M : Details of Housing Levy</t>
  </si>
  <si>
    <t>Member Number (ID Number)</t>
  </si>
  <si>
    <t>Member Name</t>
  </si>
  <si>
    <t>KRA PIN</t>
  </si>
  <si>
    <t>Gross Salary</t>
  </si>
  <si>
    <t>Member Contribution – Housing Levy (A)</t>
  </si>
  <si>
    <t>Employer Contribution (B)</t>
  </si>
  <si>
    <t>Total Contribution (A+B) (Ksh)</t>
  </si>
  <si>
    <t>Sum of Total Contribution</t>
  </si>
  <si>
    <t>For Section M</t>
  </si>
  <si>
    <t>MemberNumber</t>
  </si>
  <si>
    <t xml:space="preserve">'Member Number' should contain value of length 50 in following row(s): </t>
  </si>
  <si>
    <t>MemberName</t>
  </si>
  <si>
    <t xml:space="preserve">'Member Name' should contain value of length upto 50 in following row(s): </t>
  </si>
  <si>
    <t>KRAPIN</t>
  </si>
  <si>
    <t xml:space="preserve">'KRA PIN' should contain 11 digit value in following row(s): </t>
  </si>
  <si>
    <t>GrossSalary</t>
  </si>
  <si>
    <t>'Gross Salary (Ksh)' should contain value in following row(s):</t>
  </si>
  <si>
    <t>BasicSalary</t>
  </si>
  <si>
    <t>'Basic Salary (Ksh)' should contain value in following row(s):</t>
  </si>
  <si>
    <t>N_Tax_Due</t>
  </si>
  <si>
    <t>Section N : Calculation of Tax Due</t>
  </si>
  <si>
    <t>M_Housing_Levy_Dtls</t>
  </si>
  <si>
    <t>isMandatory(HousingLevyDtls,"Y","A")</t>
  </si>
  <si>
    <t>isMandatory(HousingLevyDtls,"Y","B")</t>
  </si>
  <si>
    <t>isMandatory(HousingLevyDtls,"Y","C")</t>
  </si>
  <si>
    <t>isMandatory(HousingLevyDtls,"Y","D")</t>
  </si>
  <si>
    <t>isMandatory(HousingLevyDtls,"Y","E")</t>
  </si>
  <si>
    <t>isMandatory(HousingLevyDtls,"Y","F")</t>
  </si>
  <si>
    <t>isMandatory(HousingLevyDtls,"Y","G")</t>
  </si>
  <si>
    <t>ErrorMessage</t>
  </si>
  <si>
    <t>Member Number (ID Number) is mandatory field</t>
  </si>
  <si>
    <t>Member Name is mandatory field</t>
  </si>
  <si>
    <t>KRA PIN is mandatory field</t>
  </si>
  <si>
    <t>Gross salary is mandatory field</t>
  </si>
  <si>
    <t>Basic salary is mandatory field</t>
  </si>
  <si>
    <t>Member Contribution – Housing Levy (A) is mandatory field</t>
  </si>
  <si>
    <t>Employer Contribution (B) is mandatory field</t>
  </si>
  <si>
    <t>validateLength(HousingLevyDtls,50,"B")</t>
  </si>
  <si>
    <t>validateTaxPyrPIN(HousingLevyDtls,"C")</t>
  </si>
  <si>
    <t>validateCurrencyFormat(HousingLevyDtls,"D")</t>
  </si>
  <si>
    <t>validateCurrencyFormat(HousingLevyDtls,"E")</t>
  </si>
  <si>
    <t>validateCurrencyFormat(HousingLevyDtls,"F")</t>
  </si>
  <si>
    <t>validateCurrencyFormat(HousingLevyDtls,"G")</t>
  </si>
  <si>
    <t>Please enter data of length upto 50 only</t>
  </si>
  <si>
    <t>Please enter Individual KRA PIN in proper format.</t>
  </si>
  <si>
    <t>Please enter numeric value only</t>
  </si>
  <si>
    <t>Member Contribution should be numeric only</t>
  </si>
  <si>
    <t>Employer Contribution should be numeric only</t>
  </si>
  <si>
    <t>validateAlphaNumeric(HousingLevyDtls,"B")</t>
  </si>
  <si>
    <t>Total Housing Levy Contributing Members (Total records of M_Housing_Levy_Dtls)</t>
  </si>
  <si>
    <t>Total Housing Levy Contribution (Total of "Total Contribution" from M_Housing_Levy_Dtls)</t>
  </si>
  <si>
    <t>Total Payable (13+15)</t>
  </si>
  <si>
    <t>Please enter numeric value.</t>
  </si>
  <si>
    <t>validateNumericAccount(HousingLevyDtls,"A")</t>
  </si>
  <si>
    <t>validateLength(HousingLevyDtls,15,"A")</t>
  </si>
  <si>
    <t>Please enter data of length upto 15 only</t>
  </si>
  <si>
    <t>2019</t>
  </si>
  <si>
    <t>Version 16.0.0</t>
  </si>
  <si>
    <t>10fb77517ee169b98fb5e49a488bb64b1084c2269761366128415b2a62313536</t>
  </si>
  <si>
    <t>Deposit on Home Ownership Saving Plan (Max 48,000 Ksh or 4,000 Ksh a month) (N)</t>
  </si>
  <si>
    <t>Read Me:Errors:Macros_Disabled:A_Basic_Info:B_Employees_Dtls:C_Disabled_Employees_Dtls:D_Computation_of_Car_Benefit:E_Computation_of_Insu_Relief:F_Lump_Sum_Payments_Dtls:G_Arrears_Dtls_E:H_Arrears_Dtls_DE:I_Gratuity_Dtls:J_FBT_Dtls:K_PAYE_Payment_Credits:N_Tax_Due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</si>
</sst>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30" x14ac:knownFonts="1">
    <font>
      <sz val="11"/>
      <color indexed="8"/>
      <name val="Calibri"/>
      <family val="2"/>
    </font>
    <font>
      <sz val="10"/>
      <name val="Arial"/>
      <family val="2"/>
    </font>
    <font>
      <b/>
      <sz val="12"/>
      <color indexed="9"/>
      <name val="Book Antiqua"/>
      <family val="1"/>
    </font>
    <font>
      <sz val="12"/>
      <name val="Book Antiqua"/>
      <family val="1"/>
    </font>
    <font>
      <b/>
      <u/>
      <sz val="12"/>
      <name val="Book Antiqua"/>
      <family val="1"/>
    </font>
    <font>
      <b/>
      <sz val="12"/>
      <name val="Book Antiqua"/>
      <family val="1"/>
    </font>
    <font>
      <b/>
      <sz val="12"/>
      <color indexed="63"/>
      <name val="Book Antiqua"/>
      <family val="1"/>
    </font>
    <font>
      <b/>
      <sz val="9.1"/>
      <color indexed="63"/>
      <name val="Arial"/>
      <family val="2"/>
    </font>
    <font>
      <sz val="12"/>
      <color indexed="63"/>
      <name val="Book Antiqua"/>
      <family val="1"/>
    </font>
    <font>
      <sz val="12"/>
      <color indexed="8"/>
      <name val="Book Antiqua"/>
      <family val="1"/>
    </font>
    <font>
      <sz val="11"/>
      <color indexed="8"/>
      <name val="Book Antiqua"/>
      <family val="1"/>
    </font>
    <font>
      <b/>
      <i/>
      <sz val="12"/>
      <name val="Book Antiqua"/>
      <family val="1"/>
    </font>
    <font>
      <sz val="12"/>
      <color indexed="8"/>
      <name val="Calibri"/>
      <family val="2"/>
    </font>
    <font>
      <u/>
      <sz val="11"/>
      <color indexed="12"/>
      <name val="Calibri"/>
      <family val="2"/>
    </font>
    <font>
      <sz val="11"/>
      <name val="Book Antiqua"/>
      <family val="1"/>
    </font>
    <font>
      <b/>
      <sz val="11"/>
      <color indexed="8"/>
      <name val="Calibri"/>
      <family val="2"/>
    </font>
    <font>
      <b/>
      <sz val="14"/>
      <color indexed="9"/>
      <name val="Book Antiqua"/>
      <family val="1"/>
    </font>
    <font>
      <sz val="12"/>
      <color indexed="10"/>
      <name val="Book Antiqua"/>
      <family val="1"/>
    </font>
    <font>
      <sz val="11"/>
      <color indexed="22"/>
      <name val="Calibri"/>
      <family val="2"/>
    </font>
    <font>
      <sz val="11"/>
      <color indexed="10"/>
      <name val="Calibri"/>
      <family val="2"/>
    </font>
    <font>
      <b/>
      <sz val="12"/>
      <color indexed="8"/>
      <name val="Book Antiqua"/>
      <family val="1"/>
    </font>
    <font>
      <sz val="11"/>
      <name val="Calibri"/>
      <family val="2"/>
    </font>
    <font>
      <sz val="12"/>
      <color indexed="9"/>
      <name val="Book Antiqua"/>
      <family val="1"/>
    </font>
    <font>
      <sz val="11"/>
      <color indexed="22"/>
      <name val="Book Antiqua"/>
      <family val="1"/>
    </font>
    <font>
      <sz val="12"/>
      <color indexed="22"/>
      <name val="Book Antiqua"/>
      <family val="1"/>
    </font>
    <font>
      <sz val="11"/>
      <color indexed="8"/>
      <name val="Calibri"/>
      <family val="2"/>
    </font>
    <font>
      <sz val="11"/>
      <color theme="0" tint="-0.249977111117893"/>
      <name val="Calibri"/>
      <family val="2"/>
    </font>
    <font>
      <sz val="11"/>
      <color theme="0" tint="-0.34998626667073579"/>
      <name val="Calibri"/>
      <family val="2"/>
    </font>
    <font>
      <b/>
      <sz val="16"/>
      <color rgb="FFFF0000"/>
      <name val="Calibri"/>
      <family val="2"/>
    </font>
    <font>
      <sz val="11"/>
      <color rgb="FFFF0000"/>
      <name val="Calibri"/>
      <family val="2"/>
    </font>
  </fonts>
  <fills count="12">
    <fill>
      <patternFill patternType="none"/>
    </fill>
    <fill>
      <patternFill patternType="gray125"/>
    </fill>
    <fill>
      <patternFill patternType="solid">
        <fgColor indexed="9"/>
        <bgColor indexed="26"/>
      </patternFill>
    </fill>
    <fill>
      <patternFill patternType="solid">
        <fgColor indexed="55"/>
        <bgColor indexed="23"/>
      </patternFill>
    </fill>
    <fill>
      <patternFill patternType="solid">
        <fgColor indexed="63"/>
        <bgColor indexed="59"/>
      </patternFill>
    </fill>
    <fill>
      <patternFill patternType="solid">
        <fgColor indexed="22"/>
        <bgColor indexed="31"/>
      </patternFill>
    </fill>
    <fill>
      <patternFill patternType="solid">
        <fgColor indexed="10"/>
        <bgColor indexed="60"/>
      </patternFill>
    </fill>
    <fill>
      <patternFill patternType="solid">
        <fgColor indexed="13"/>
        <bgColor indexed="34"/>
      </patternFill>
    </fill>
    <fill>
      <patternFill patternType="solid">
        <fgColor rgb="FF929292"/>
        <bgColor indexed="64"/>
      </patternFill>
    </fill>
    <fill>
      <patternFill patternType="solid">
        <fgColor rgb="FFFFFFFF"/>
        <bgColor indexed="64"/>
      </patternFill>
    </fill>
    <fill>
      <patternFill patternType="solid">
        <fgColor theme="0" tint="-0.249977111117893"/>
        <bgColor indexed="64"/>
      </patternFill>
    </fill>
    <fill>
      <patternFill patternType="solid">
        <fgColor rgb="FFFFFF00"/>
        <bgColor indexed="64"/>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9"/>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9"/>
      </top>
      <bottom style="thin">
        <color indexed="8"/>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8"/>
      </left>
      <right style="thin">
        <color indexed="8"/>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8"/>
      </top>
      <bottom/>
      <diagonal/>
    </border>
    <border>
      <left style="thin">
        <color indexed="9"/>
      </left>
      <right style="thin">
        <color indexed="9"/>
      </right>
      <top/>
      <bottom style="thin">
        <color indexed="9"/>
      </bottom>
      <diagonal/>
    </border>
    <border>
      <left style="thin">
        <color indexed="9"/>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s>
  <cellStyleXfs count="9">
    <xf numFmtId="0" fontId="0" fillId="0" borderId="0"/>
    <xf numFmtId="0" fontId="25" fillId="0" borderId="1"/>
    <xf numFmtId="0" fontId="13" fillId="0" borderId="0" applyNumberFormat="0" applyFill="0" applyBorder="0" applyAlignment="0" applyProtection="0"/>
    <xf numFmtId="0" fontId="25" fillId="0" borderId="0"/>
    <xf numFmtId="0" fontId="1" fillId="0" borderId="0"/>
    <xf numFmtId="0" fontId="1" fillId="0" borderId="0"/>
    <xf numFmtId="0" fontId="25" fillId="0" borderId="0"/>
    <xf numFmtId="0" fontId="25" fillId="0" borderId="0"/>
    <xf numFmtId="0" fontId="25" fillId="0" borderId="0"/>
  </cellStyleXfs>
  <cellXfs count="274">
    <xf numFmtId="0" fontId="0" fillId="0" borderId="0" xfId="0"/>
    <xf numFmtId="0" fontId="3" fillId="2" borderId="2" xfId="5" applyFont="1" applyFill="1" applyBorder="1" applyProtection="1"/>
    <xf numFmtId="0" fontId="3" fillId="2" borderId="0" xfId="5" applyFont="1" applyFill="1" applyBorder="1" applyProtection="1"/>
    <xf numFmtId="0" fontId="3" fillId="2" borderId="3" xfId="5" applyFont="1" applyFill="1" applyBorder="1" applyProtection="1"/>
    <xf numFmtId="0" fontId="4" fillId="2" borderId="2" xfId="5" applyFont="1" applyFill="1" applyBorder="1" applyProtection="1"/>
    <xf numFmtId="0" fontId="3" fillId="2" borderId="1" xfId="5" applyFont="1" applyFill="1" applyBorder="1" applyProtection="1"/>
    <xf numFmtId="0" fontId="3" fillId="2" borderId="1" xfId="5" applyFont="1" applyFill="1" applyBorder="1" applyAlignment="1" applyProtection="1">
      <alignment wrapText="1"/>
    </xf>
    <xf numFmtId="49" fontId="9" fillId="2" borderId="1" xfId="8" applyNumberFormat="1" applyFont="1" applyFill="1" applyBorder="1" applyAlignment="1" applyProtection="1">
      <alignment horizontal="left" vertical="top" wrapText="1"/>
    </xf>
    <xf numFmtId="0" fontId="3" fillId="2" borderId="1" xfId="4" applyFont="1" applyFill="1" applyBorder="1" applyAlignment="1" applyProtection="1"/>
    <xf numFmtId="0" fontId="10" fillId="3" borderId="1" xfId="3" applyFont="1" applyFill="1" applyBorder="1" applyAlignment="1" applyProtection="1">
      <alignment horizontal="left" vertical="top"/>
    </xf>
    <xf numFmtId="0" fontId="2" fillId="2" borderId="4" xfId="6" applyNumberFormat="1" applyFont="1" applyFill="1" applyBorder="1" applyAlignment="1" applyProtection="1">
      <alignment horizontal="center" vertical="top" wrapText="1"/>
    </xf>
    <xf numFmtId="0" fontId="3" fillId="2" borderId="0" xfId="4" applyFont="1" applyFill="1" applyBorder="1" applyAlignment="1" applyProtection="1">
      <alignment wrapText="1"/>
    </xf>
    <xf numFmtId="0" fontId="3" fillId="2" borderId="5" xfId="5" applyFont="1" applyFill="1" applyBorder="1" applyProtection="1"/>
    <xf numFmtId="0" fontId="3" fillId="2" borderId="6" xfId="5" applyFont="1" applyFill="1" applyBorder="1" applyProtection="1"/>
    <xf numFmtId="0" fontId="3" fillId="2" borderId="7" xfId="5" applyFont="1" applyFill="1" applyBorder="1" applyProtection="1"/>
    <xf numFmtId="0" fontId="2" fillId="4" borderId="0" xfId="0" applyFont="1" applyFill="1" applyAlignment="1">
      <alignment horizontal="center" vertical="center"/>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13" fillId="0" borderId="1" xfId="2" applyNumberFormat="1" applyFill="1" applyBorder="1" applyAlignment="1" applyProtection="1"/>
    <xf numFmtId="0" fontId="13" fillId="0" borderId="1" xfId="1" applyFont="1"/>
    <xf numFmtId="0" fontId="13" fillId="2" borderId="1" xfId="2" applyNumberFormat="1" applyFill="1" applyBorder="1" applyAlignment="1" applyProtection="1">
      <alignment wrapText="1"/>
    </xf>
    <xf numFmtId="49" fontId="0" fillId="0" borderId="0" xfId="0" applyNumberFormat="1"/>
    <xf numFmtId="49" fontId="0" fillId="0" borderId="0" xfId="0" applyNumberFormat="1" applyAlignment="1">
      <alignment wrapText="1"/>
    </xf>
    <xf numFmtId="49" fontId="14" fillId="0" borderId="0" xfId="0" applyNumberFormat="1" applyFont="1"/>
    <xf numFmtId="49" fontId="14" fillId="0" borderId="0" xfId="0" applyNumberFormat="1" applyFont="1" applyAlignment="1">
      <alignment wrapText="1"/>
    </xf>
    <xf numFmtId="2" fontId="0" fillId="0" borderId="0" xfId="0" applyNumberFormat="1"/>
    <xf numFmtId="0" fontId="15" fillId="0" borderId="0" xfId="0" applyFont="1"/>
    <xf numFmtId="0" fontId="0" fillId="0" borderId="0" xfId="0" applyAlignment="1">
      <alignment wrapText="1"/>
    </xf>
    <xf numFmtId="0" fontId="0" fillId="0" borderId="0" xfId="0" applyFont="1" applyAlignment="1">
      <alignment wrapText="1"/>
    </xf>
    <xf numFmtId="0" fontId="10" fillId="0" borderId="0" xfId="0" applyFont="1"/>
    <xf numFmtId="0" fontId="10" fillId="0" borderId="0" xfId="0" applyFont="1" applyAlignment="1">
      <alignment wrapText="1"/>
    </xf>
    <xf numFmtId="0" fontId="10" fillId="0" borderId="0" xfId="0" applyFont="1" applyFill="1" applyAlignment="1">
      <alignment wrapText="1"/>
    </xf>
    <xf numFmtId="0" fontId="15" fillId="0" borderId="0" xfId="0" applyFont="1" applyAlignment="1">
      <alignment wrapText="1"/>
    </xf>
    <xf numFmtId="0" fontId="0" fillId="0" borderId="0" xfId="0" applyProtection="1"/>
    <xf numFmtId="0" fontId="2" fillId="4" borderId="1" xfId="0" applyFont="1" applyFill="1" applyBorder="1" applyAlignment="1" applyProtection="1">
      <alignment vertical="center" wrapText="1"/>
    </xf>
    <xf numFmtId="0" fontId="3" fillId="2" borderId="1" xfId="0" applyFont="1" applyFill="1" applyBorder="1" applyAlignment="1" applyProtection="1">
      <alignment horizontal="left" wrapText="1"/>
    </xf>
    <xf numFmtId="0" fontId="9" fillId="0" borderId="1" xfId="0" applyFont="1" applyBorder="1" applyProtection="1">
      <protection locked="0"/>
    </xf>
    <xf numFmtId="49" fontId="18" fillId="5" borderId="0" xfId="0" applyNumberFormat="1" applyFont="1" applyFill="1" applyProtection="1"/>
    <xf numFmtId="49" fontId="9" fillId="0" borderId="1" xfId="0" applyNumberFormat="1" applyFont="1" applyBorder="1" applyAlignment="1" applyProtection="1">
      <alignment horizontal="right"/>
      <protection locked="0"/>
    </xf>
    <xf numFmtId="0" fontId="18" fillId="5" borderId="0" xfId="0" applyFont="1" applyFill="1" applyProtection="1"/>
    <xf numFmtId="0" fontId="16" fillId="6" borderId="0" xfId="0" applyFont="1" applyFill="1" applyBorder="1" applyAlignment="1" applyProtection="1">
      <alignment horizontal="center" vertical="center" wrapText="1"/>
    </xf>
    <xf numFmtId="0" fontId="18" fillId="5" borderId="8" xfId="0" applyFont="1" applyFill="1" applyBorder="1" applyProtection="1"/>
    <xf numFmtId="0" fontId="18" fillId="5" borderId="0" xfId="0" applyFont="1" applyFill="1" applyBorder="1" applyProtection="1"/>
    <xf numFmtId="0" fontId="20" fillId="2" borderId="9" xfId="0" applyFont="1" applyFill="1" applyBorder="1" applyAlignment="1" applyProtection="1">
      <alignment horizontal="center" vertical="top" wrapText="1"/>
    </xf>
    <xf numFmtId="49" fontId="3" fillId="2" borderId="1" xfId="0" applyNumberFormat="1" applyFont="1" applyFill="1" applyBorder="1" applyAlignment="1" applyProtection="1">
      <alignment wrapText="1"/>
      <protection locked="0"/>
    </xf>
    <xf numFmtId="49" fontId="9" fillId="2" borderId="1" xfId="8" applyNumberFormat="1" applyFont="1" applyFill="1" applyBorder="1" applyAlignment="1" applyProtection="1">
      <alignment wrapText="1"/>
      <protection locked="0"/>
    </xf>
    <xf numFmtId="4" fontId="9" fillId="2" borderId="1" xfId="0" applyNumberFormat="1" applyFont="1" applyFill="1" applyBorder="1" applyAlignment="1" applyProtection="1">
      <alignment horizontal="right" wrapText="1"/>
      <protection locked="0"/>
    </xf>
    <xf numFmtId="4" fontId="5" fillId="3" borderId="1" xfId="0" applyNumberFormat="1" applyFont="1" applyFill="1" applyBorder="1" applyAlignment="1" applyProtection="1">
      <alignment horizontal="right" wrapText="1"/>
    </xf>
    <xf numFmtId="4" fontId="9" fillId="3" borderId="1" xfId="0" applyNumberFormat="1" applyFont="1" applyFill="1" applyBorder="1" applyAlignment="1" applyProtection="1">
      <alignment horizontal="right" wrapText="1"/>
    </xf>
    <xf numFmtId="0" fontId="0" fillId="3" borderId="0" xfId="0" applyFill="1" applyProtection="1"/>
    <xf numFmtId="4" fontId="5" fillId="3" borderId="5" xfId="0" applyNumberFormat="1" applyFont="1" applyFill="1" applyBorder="1" applyAlignment="1" applyProtection="1">
      <alignment horizontal="right" wrapText="1"/>
    </xf>
    <xf numFmtId="4" fontId="5" fillId="3" borderId="10" xfId="0" applyNumberFormat="1" applyFont="1" applyFill="1" applyBorder="1" applyAlignment="1" applyProtection="1">
      <alignment horizontal="right" wrapText="1"/>
    </xf>
    <xf numFmtId="0" fontId="21" fillId="5" borderId="0" xfId="0" applyFont="1" applyFill="1" applyProtection="1"/>
    <xf numFmtId="0" fontId="20" fillId="2" borderId="11" xfId="0" applyFont="1" applyFill="1" applyBorder="1" applyAlignment="1" applyProtection="1">
      <alignment horizontal="center" vertical="top" wrapText="1"/>
    </xf>
    <xf numFmtId="0" fontId="20" fillId="2" borderId="2" xfId="0" applyFont="1" applyFill="1" applyBorder="1" applyAlignment="1" applyProtection="1">
      <alignment horizontal="center" vertical="top" wrapText="1"/>
    </xf>
    <xf numFmtId="0" fontId="20" fillId="2" borderId="1" xfId="0" applyFont="1" applyFill="1" applyBorder="1" applyAlignment="1" applyProtection="1">
      <alignment horizontal="center" vertical="top" wrapText="1"/>
    </xf>
    <xf numFmtId="49" fontId="9" fillId="2" borderId="1" xfId="0" applyNumberFormat="1" applyFont="1" applyFill="1" applyBorder="1" applyProtection="1">
      <protection locked="0"/>
    </xf>
    <xf numFmtId="4" fontId="9" fillId="3" borderId="10" xfId="0" applyNumberFormat="1" applyFont="1" applyFill="1" applyBorder="1" applyAlignment="1" applyProtection="1">
      <alignment wrapText="1"/>
    </xf>
    <xf numFmtId="4" fontId="9" fillId="3" borderId="1" xfId="0" applyNumberFormat="1" applyFont="1" applyFill="1" applyBorder="1" applyAlignment="1" applyProtection="1">
      <alignment wrapText="1"/>
    </xf>
    <xf numFmtId="4" fontId="9" fillId="3" borderId="10" xfId="0" applyNumberFormat="1" applyFont="1" applyFill="1" applyBorder="1" applyAlignment="1" applyProtection="1">
      <alignment horizontal="right" wrapText="1"/>
    </xf>
    <xf numFmtId="4" fontId="9" fillId="3" borderId="5" xfId="0" applyNumberFormat="1" applyFont="1" applyFill="1" applyBorder="1" applyAlignment="1" applyProtection="1">
      <alignment horizontal="right" wrapText="1"/>
    </xf>
    <xf numFmtId="4" fontId="9" fillId="3" borderId="4" xfId="0" applyNumberFormat="1" applyFont="1" applyFill="1" applyBorder="1" applyAlignment="1" applyProtection="1">
      <alignment horizontal="right" wrapText="1"/>
    </xf>
    <xf numFmtId="49" fontId="3" fillId="2" borderId="5" xfId="0" applyNumberFormat="1" applyFont="1" applyFill="1" applyBorder="1" applyAlignment="1" applyProtection="1">
      <alignment wrapText="1"/>
      <protection locked="0"/>
    </xf>
    <xf numFmtId="49" fontId="3" fillId="2" borderId="6" xfId="0" applyNumberFormat="1" applyFont="1" applyFill="1" applyBorder="1" applyAlignment="1" applyProtection="1">
      <alignment wrapText="1"/>
      <protection locked="0"/>
    </xf>
    <xf numFmtId="49" fontId="9" fillId="2" borderId="6" xfId="8" applyNumberFormat="1" applyFont="1" applyFill="1" applyBorder="1" applyAlignment="1" applyProtection="1">
      <alignment wrapText="1"/>
      <protection locked="0"/>
    </xf>
    <xf numFmtId="49" fontId="9" fillId="2" borderId="6" xfId="0" applyNumberFormat="1" applyFont="1" applyFill="1" applyBorder="1" applyProtection="1">
      <protection locked="0"/>
    </xf>
    <xf numFmtId="4" fontId="9" fillId="2" borderId="6" xfId="0" applyNumberFormat="1" applyFont="1" applyFill="1" applyBorder="1" applyAlignment="1" applyProtection="1">
      <alignment horizontal="right" wrapText="1"/>
      <protection locked="0"/>
    </xf>
    <xf numFmtId="4" fontId="9" fillId="3" borderId="6" xfId="0" applyNumberFormat="1" applyFont="1" applyFill="1" applyBorder="1" applyAlignment="1" applyProtection="1">
      <alignment wrapText="1"/>
    </xf>
    <xf numFmtId="4" fontId="9" fillId="3" borderId="6" xfId="0" applyNumberFormat="1" applyFont="1" applyFill="1" applyBorder="1" applyAlignment="1" applyProtection="1">
      <alignment horizontal="right" wrapText="1"/>
    </xf>
    <xf numFmtId="4" fontId="9" fillId="3" borderId="0" xfId="0" applyNumberFormat="1" applyFont="1" applyFill="1" applyBorder="1" applyAlignment="1" applyProtection="1">
      <alignment horizontal="right" wrapText="1"/>
    </xf>
    <xf numFmtId="4" fontId="5" fillId="3" borderId="4" xfId="0" applyNumberFormat="1" applyFont="1" applyFill="1" applyBorder="1" applyAlignment="1" applyProtection="1">
      <alignment horizontal="right" wrapText="1"/>
    </xf>
    <xf numFmtId="0" fontId="19" fillId="5" borderId="0" xfId="0" applyFont="1" applyFill="1" applyProtection="1"/>
    <xf numFmtId="49" fontId="3" fillId="2" borderId="1" xfId="0" applyNumberFormat="1" applyFont="1" applyFill="1" applyBorder="1" applyAlignment="1" applyProtection="1">
      <alignment horizontal="left" wrapText="1"/>
      <protection locked="0"/>
    </xf>
    <xf numFmtId="49" fontId="9" fillId="2" borderId="1" xfId="8" applyNumberFormat="1" applyFont="1" applyFill="1" applyBorder="1" applyAlignment="1" applyProtection="1">
      <alignment horizontal="left" wrapText="1"/>
      <protection locked="0"/>
    </xf>
    <xf numFmtId="3" fontId="9" fillId="0" borderId="1" xfId="0" applyNumberFormat="1" applyFont="1" applyBorder="1" applyAlignment="1" applyProtection="1">
      <alignment wrapText="1"/>
      <protection locked="0"/>
    </xf>
    <xf numFmtId="4" fontId="9" fillId="2" borderId="1" xfId="0" applyNumberFormat="1" applyFont="1" applyFill="1" applyBorder="1" applyAlignment="1" applyProtection="1">
      <alignment wrapText="1"/>
      <protection locked="0"/>
    </xf>
    <xf numFmtId="49" fontId="3" fillId="2" borderId="10" xfId="0" applyNumberFormat="1" applyFont="1" applyFill="1" applyBorder="1" applyAlignment="1" applyProtection="1">
      <alignment horizontal="left" wrapText="1"/>
      <protection locked="0"/>
    </xf>
    <xf numFmtId="49" fontId="9" fillId="2" borderId="10" xfId="8" applyNumberFormat="1" applyFont="1" applyFill="1" applyBorder="1" applyAlignment="1" applyProtection="1">
      <alignment horizontal="left" wrapText="1"/>
      <protection locked="0"/>
    </xf>
    <xf numFmtId="3" fontId="9" fillId="0" borderId="10" xfId="0" applyNumberFormat="1" applyFont="1" applyBorder="1" applyAlignment="1" applyProtection="1">
      <alignment wrapText="1"/>
      <protection locked="0"/>
    </xf>
    <xf numFmtId="0" fontId="19" fillId="0" borderId="0" xfId="0" applyFont="1"/>
    <xf numFmtId="4" fontId="22" fillId="4" borderId="0" xfId="0" applyNumberFormat="1" applyFont="1" applyFill="1" applyBorder="1" applyAlignment="1" applyProtection="1">
      <alignment horizontal="right" wrapText="1"/>
    </xf>
    <xf numFmtId="0" fontId="23" fillId="5" borderId="0" xfId="0" applyFont="1" applyFill="1" applyProtection="1"/>
    <xf numFmtId="0" fontId="10" fillId="0" borderId="0" xfId="0" applyFont="1" applyProtection="1">
      <protection locked="0"/>
    </xf>
    <xf numFmtId="1" fontId="9" fillId="0" borderId="1" xfId="0" applyNumberFormat="1" applyFont="1" applyBorder="1" applyProtection="1">
      <protection locked="0"/>
    </xf>
    <xf numFmtId="4" fontId="3" fillId="3" borderId="1" xfId="0" applyNumberFormat="1" applyFont="1" applyFill="1" applyBorder="1" applyAlignment="1" applyProtection="1">
      <alignment wrapText="1"/>
    </xf>
    <xf numFmtId="0" fontId="24" fillId="5" borderId="0" xfId="0" applyFont="1" applyFill="1" applyProtection="1"/>
    <xf numFmtId="4" fontId="5" fillId="3" borderId="1" xfId="0" applyNumberFormat="1" applyFont="1" applyFill="1" applyBorder="1" applyAlignment="1" applyProtection="1">
      <alignment wrapText="1"/>
    </xf>
    <xf numFmtId="49" fontId="9" fillId="0" borderId="1" xfId="0" applyNumberFormat="1" applyFont="1" applyBorder="1" applyProtection="1">
      <protection locked="0"/>
    </xf>
    <xf numFmtId="4" fontId="20" fillId="3" borderId="1" xfId="0" applyNumberFormat="1" applyFont="1" applyFill="1" applyBorder="1" applyAlignment="1" applyProtection="1">
      <alignment wrapText="1"/>
    </xf>
    <xf numFmtId="0" fontId="20" fillId="2" borderId="12" xfId="0" applyFont="1" applyFill="1" applyBorder="1" applyAlignment="1" applyProtection="1">
      <alignment horizontal="center" vertical="top" wrapText="1"/>
    </xf>
    <xf numFmtId="0" fontId="20" fillId="2" borderId="13" xfId="0" applyFont="1" applyFill="1" applyBorder="1" applyAlignment="1" applyProtection="1">
      <alignment horizontal="center" vertical="top" wrapText="1"/>
    </xf>
    <xf numFmtId="4" fontId="9" fillId="3" borderId="5" xfId="0" applyNumberFormat="1" applyFont="1" applyFill="1" applyBorder="1" applyAlignment="1" applyProtection="1">
      <alignment wrapText="1"/>
    </xf>
    <xf numFmtId="4" fontId="9" fillId="3" borderId="4" xfId="0" applyNumberFormat="1" applyFont="1" applyFill="1" applyBorder="1" applyAlignment="1" applyProtection="1">
      <alignment wrapText="1"/>
    </xf>
    <xf numFmtId="4" fontId="20" fillId="3" borderId="4" xfId="0" applyNumberFormat="1" applyFont="1" applyFill="1" applyBorder="1" applyAlignment="1" applyProtection="1">
      <alignment wrapText="1"/>
    </xf>
    <xf numFmtId="1" fontId="9" fillId="2" borderId="1" xfId="0" applyNumberFormat="1" applyFont="1" applyFill="1" applyBorder="1" applyAlignment="1" applyProtection="1">
      <alignment horizontal="right" wrapText="1"/>
      <protection locked="0"/>
    </xf>
    <xf numFmtId="1" fontId="0" fillId="0" borderId="0" xfId="0" applyNumberFormat="1"/>
    <xf numFmtId="4" fontId="20" fillId="3" borderId="1" xfId="0" applyNumberFormat="1" applyFont="1" applyFill="1" applyBorder="1" applyAlignment="1" applyProtection="1">
      <alignment horizontal="right" wrapText="1"/>
    </xf>
    <xf numFmtId="1" fontId="9" fillId="3"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left" wrapText="1"/>
      <protection locked="0"/>
    </xf>
    <xf numFmtId="4" fontId="9" fillId="0" borderId="1" xfId="0" applyNumberFormat="1" applyFont="1" applyBorder="1" applyAlignment="1" applyProtection="1">
      <alignment horizontal="right"/>
      <protection locked="0"/>
    </xf>
    <xf numFmtId="49" fontId="9" fillId="2" borderId="10" xfId="0" applyNumberFormat="1" applyFont="1" applyFill="1" applyBorder="1" applyAlignment="1" applyProtection="1">
      <alignment horizontal="left" wrapText="1"/>
      <protection locked="0"/>
    </xf>
    <xf numFmtId="4" fontId="9" fillId="0" borderId="10" xfId="0" applyNumberFormat="1" applyFont="1" applyBorder="1" applyAlignment="1" applyProtection="1">
      <alignment horizontal="right"/>
      <protection locked="0"/>
    </xf>
    <xf numFmtId="0" fontId="18" fillId="5" borderId="0" xfId="0" applyFont="1" applyFill="1"/>
    <xf numFmtId="49" fontId="9" fillId="0" borderId="1" xfId="0" applyNumberFormat="1" applyFont="1" applyBorder="1" applyAlignment="1" applyProtection="1">
      <alignment horizontal="left"/>
      <protection locked="0"/>
    </xf>
    <xf numFmtId="0" fontId="2" fillId="4" borderId="1" xfId="0" applyFont="1" applyFill="1" applyBorder="1" applyAlignment="1" applyProtection="1">
      <alignment horizontal="center" vertical="center"/>
    </xf>
    <xf numFmtId="0" fontId="2" fillId="4" borderId="1" xfId="7" applyFont="1" applyFill="1" applyBorder="1" applyAlignment="1" applyProtection="1">
      <alignment horizontal="center" vertical="center" wrapText="1"/>
    </xf>
    <xf numFmtId="2" fontId="2" fillId="4" borderId="1" xfId="7"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wrapText="1"/>
    </xf>
    <xf numFmtId="0" fontId="9" fillId="2" borderId="1" xfId="0" applyFont="1" applyFill="1" applyBorder="1" applyAlignment="1" applyProtection="1">
      <alignment wrapText="1"/>
    </xf>
    <xf numFmtId="3" fontId="9" fillId="3" borderId="1" xfId="7" applyNumberFormat="1" applyFont="1" applyFill="1" applyBorder="1" applyAlignment="1" applyProtection="1">
      <alignment horizontal="right" wrapText="1"/>
    </xf>
    <xf numFmtId="4" fontId="9" fillId="3" borderId="1" xfId="7" applyNumberFormat="1" applyFont="1" applyFill="1" applyBorder="1" applyAlignment="1" applyProtection="1">
      <alignment horizontal="right" wrapText="1"/>
    </xf>
    <xf numFmtId="0" fontId="20" fillId="2" borderId="1" xfId="0" applyFont="1" applyFill="1" applyBorder="1" applyAlignment="1" applyProtection="1">
      <alignment horizontal="center" wrapText="1"/>
    </xf>
    <xf numFmtId="0" fontId="20" fillId="2" borderId="1" xfId="0" applyFont="1" applyFill="1" applyBorder="1" applyAlignment="1" applyProtection="1">
      <alignment wrapText="1"/>
    </xf>
    <xf numFmtId="11" fontId="0" fillId="0" borderId="0" xfId="0" applyNumberFormat="1" applyFont="1"/>
    <xf numFmtId="49" fontId="3" fillId="8" borderId="1" xfId="0" applyNumberFormat="1" applyFont="1" applyFill="1" applyBorder="1" applyAlignment="1" applyProtection="1">
      <alignment horizontal="left" wrapText="1"/>
    </xf>
    <xf numFmtId="49" fontId="9" fillId="8" borderId="1" xfId="8" applyNumberFormat="1" applyFont="1" applyFill="1" applyBorder="1" applyAlignment="1" applyProtection="1">
      <alignment horizontal="left" wrapText="1"/>
    </xf>
    <xf numFmtId="49" fontId="3" fillId="8" borderId="1" xfId="0" applyNumberFormat="1" applyFont="1" applyFill="1" applyBorder="1" applyAlignment="1" applyProtection="1">
      <alignment horizontal="right" wrapText="1"/>
    </xf>
    <xf numFmtId="4" fontId="9" fillId="8" borderId="1" xfId="0" applyNumberFormat="1" applyFont="1" applyFill="1" applyBorder="1" applyAlignment="1" applyProtection="1">
      <alignment horizontal="right" wrapText="1"/>
    </xf>
    <xf numFmtId="0" fontId="26" fillId="5" borderId="0" xfId="0" applyFont="1" applyFill="1" applyProtection="1"/>
    <xf numFmtId="1" fontId="26" fillId="5" borderId="0" xfId="0" applyNumberFormat="1" applyFont="1" applyFill="1" applyProtection="1"/>
    <xf numFmtId="0" fontId="26" fillId="0" borderId="0" xfId="0" applyFont="1"/>
    <xf numFmtId="4" fontId="9" fillId="8" borderId="1" xfId="0" applyNumberFormat="1" applyFont="1" applyFill="1" applyBorder="1" applyAlignment="1" applyProtection="1">
      <alignment wrapText="1"/>
    </xf>
    <xf numFmtId="4" fontId="9" fillId="8" borderId="10" xfId="0" applyNumberFormat="1" applyFont="1" applyFill="1" applyBorder="1" applyAlignment="1" applyProtection="1">
      <alignment wrapText="1"/>
    </xf>
    <xf numFmtId="0" fontId="26" fillId="5" borderId="0" xfId="0" applyNumberFormat="1" applyFont="1" applyFill="1" applyProtection="1"/>
    <xf numFmtId="49" fontId="26" fillId="5" borderId="0" xfId="0" applyNumberFormat="1" applyFont="1" applyFill="1" applyProtection="1"/>
    <xf numFmtId="164" fontId="3" fillId="2" borderId="1" xfId="0" applyNumberFormat="1" applyFont="1" applyFill="1" applyBorder="1" applyAlignment="1" applyProtection="1">
      <alignment horizontal="right" wrapText="1"/>
      <protection locked="0"/>
    </xf>
    <xf numFmtId="164" fontId="3" fillId="2" borderId="10" xfId="0" applyNumberFormat="1" applyFont="1" applyFill="1" applyBorder="1" applyAlignment="1" applyProtection="1">
      <alignment horizontal="right" wrapText="1"/>
      <protection locked="0"/>
    </xf>
    <xf numFmtId="0" fontId="0" fillId="0" borderId="0" xfId="0" quotePrefix="1"/>
    <xf numFmtId="49" fontId="14" fillId="0" borderId="0" xfId="0" applyNumberFormat="1" applyFont="1" applyBorder="1"/>
    <xf numFmtId="49" fontId="0" fillId="0" borderId="0" xfId="0" applyNumberFormat="1" applyBorder="1"/>
    <xf numFmtId="49" fontId="0" fillId="0" borderId="14" xfId="0" applyNumberFormat="1" applyBorder="1"/>
    <xf numFmtId="49" fontId="14" fillId="0" borderId="15" xfId="0" applyNumberFormat="1" applyFont="1" applyBorder="1"/>
    <xf numFmtId="49" fontId="0" fillId="0" borderId="16" xfId="0" applyNumberFormat="1" applyBorder="1"/>
    <xf numFmtId="49" fontId="14" fillId="0" borderId="17" xfId="0" applyNumberFormat="1" applyFont="1" applyBorder="1"/>
    <xf numFmtId="49" fontId="0" fillId="0" borderId="18" xfId="0" applyNumberFormat="1" applyBorder="1"/>
    <xf numFmtId="49" fontId="14" fillId="0" borderId="19" xfId="0" applyNumberFormat="1" applyFont="1" applyBorder="1"/>
    <xf numFmtId="49" fontId="0" fillId="0" borderId="20" xfId="0" applyNumberFormat="1" applyBorder="1"/>
    <xf numFmtId="49" fontId="14" fillId="0" borderId="16" xfId="0" applyNumberFormat="1" applyFont="1" applyBorder="1"/>
    <xf numFmtId="49" fontId="0" fillId="0" borderId="21" xfId="0" applyNumberFormat="1" applyBorder="1"/>
    <xf numFmtId="49" fontId="0" fillId="0" borderId="22" xfId="0" applyNumberFormat="1" applyBorder="1"/>
    <xf numFmtId="49" fontId="0" fillId="0" borderId="23" xfId="0" applyNumberFormat="1" applyBorder="1"/>
    <xf numFmtId="49" fontId="0" fillId="0" borderId="15" xfId="0" applyNumberFormat="1" applyBorder="1"/>
    <xf numFmtId="0" fontId="0" fillId="0" borderId="0" xfId="0" applyFill="1" applyBorder="1" applyAlignment="1">
      <alignment vertical="top" wrapText="1"/>
    </xf>
    <xf numFmtId="0" fontId="0" fillId="0" borderId="17" xfId="0" applyBorder="1"/>
    <xf numFmtId="0" fontId="0" fillId="0" borderId="0" xfId="0" applyBorder="1"/>
    <xf numFmtId="0" fontId="0" fillId="0" borderId="19" xfId="0" applyBorder="1"/>
    <xf numFmtId="49" fontId="0" fillId="0" borderId="0" xfId="0" applyNumberFormat="1" applyBorder="1" applyAlignment="1">
      <alignment wrapText="1"/>
    </xf>
    <xf numFmtId="49" fontId="0" fillId="0" borderId="17" xfId="0" applyNumberFormat="1" applyBorder="1"/>
    <xf numFmtId="49" fontId="0" fillId="0" borderId="19" xfId="0" applyNumberFormat="1" applyBorder="1"/>
    <xf numFmtId="49" fontId="14" fillId="0" borderId="15" xfId="0" applyNumberFormat="1" applyFont="1" applyBorder="1" applyAlignment="1">
      <alignment wrapText="1"/>
    </xf>
    <xf numFmtId="49" fontId="0" fillId="0" borderId="17" xfId="0" applyNumberFormat="1" applyBorder="1" applyAlignment="1">
      <alignment wrapText="1"/>
    </xf>
    <xf numFmtId="49" fontId="0" fillId="0" borderId="19" xfId="0" applyNumberFormat="1" applyBorder="1" applyAlignment="1">
      <alignment wrapText="1"/>
    </xf>
    <xf numFmtId="49" fontId="0" fillId="0" borderId="24" xfId="0" applyNumberFormat="1" applyBorder="1"/>
    <xf numFmtId="49" fontId="14" fillId="0" borderId="18" xfId="0" applyNumberFormat="1" applyFont="1" applyBorder="1"/>
    <xf numFmtId="49" fontId="14" fillId="0" borderId="20" xfId="0" applyNumberFormat="1" applyFont="1" applyBorder="1"/>
    <xf numFmtId="49" fontId="14" fillId="0" borderId="24" xfId="0" applyNumberFormat="1" applyFont="1" applyBorder="1"/>
    <xf numFmtId="0" fontId="0" fillId="0" borderId="16" xfId="0" applyBorder="1"/>
    <xf numFmtId="0" fontId="0" fillId="0" borderId="18" xfId="0" applyBorder="1"/>
    <xf numFmtId="0" fontId="0" fillId="0" borderId="20" xfId="0" applyBorder="1"/>
    <xf numFmtId="0" fontId="0" fillId="0" borderId="24" xfId="0" applyBorder="1"/>
    <xf numFmtId="0" fontId="0" fillId="0" borderId="14" xfId="0" applyBorder="1"/>
    <xf numFmtId="49" fontId="14" fillId="0" borderId="14" xfId="0" applyNumberFormat="1" applyFont="1" applyBorder="1"/>
    <xf numFmtId="0" fontId="10" fillId="0" borderId="15" xfId="0" applyFont="1" applyBorder="1"/>
    <xf numFmtId="0" fontId="10" fillId="0" borderId="24" xfId="0" applyFont="1" applyBorder="1" applyAlignment="1">
      <alignment wrapText="1"/>
    </xf>
    <xf numFmtId="0" fontId="10" fillId="0" borderId="24" xfId="0" applyFont="1" applyBorder="1"/>
    <xf numFmtId="0" fontId="10" fillId="0" borderId="16" xfId="0" applyFont="1" applyBorder="1"/>
    <xf numFmtId="0" fontId="10" fillId="0" borderId="17" xfId="0" applyFont="1" applyBorder="1"/>
    <xf numFmtId="0" fontId="10" fillId="0" borderId="0" xfId="0" applyFont="1" applyBorder="1" applyAlignment="1">
      <alignment wrapText="1"/>
    </xf>
    <xf numFmtId="0" fontId="10" fillId="0" borderId="0" xfId="0" applyFont="1" applyBorder="1"/>
    <xf numFmtId="0" fontId="10" fillId="0" borderId="18" xfId="0" applyFont="1" applyBorder="1"/>
    <xf numFmtId="0" fontId="10" fillId="0" borderId="19" xfId="0" applyFont="1" applyBorder="1"/>
    <xf numFmtId="0" fontId="10" fillId="0" borderId="14" xfId="0" applyFont="1" applyBorder="1" applyAlignment="1">
      <alignment wrapText="1"/>
    </xf>
    <xf numFmtId="0" fontId="10" fillId="0" borderId="14" xfId="0" applyFont="1" applyBorder="1"/>
    <xf numFmtId="0" fontId="10" fillId="0" borderId="20" xfId="0" applyFont="1" applyBorder="1"/>
    <xf numFmtId="0" fontId="10" fillId="0" borderId="24" xfId="0" applyFont="1" applyFill="1" applyBorder="1" applyAlignment="1">
      <alignment wrapText="1"/>
    </xf>
    <xf numFmtId="0" fontId="10" fillId="0" borderId="0" xfId="0" applyFont="1" applyFill="1" applyBorder="1"/>
    <xf numFmtId="0" fontId="10" fillId="0" borderId="14" xfId="0" applyFont="1" applyFill="1" applyBorder="1"/>
    <xf numFmtId="0" fontId="15" fillId="7" borderId="15" xfId="0" applyFont="1" applyFill="1" applyBorder="1"/>
    <xf numFmtId="0" fontId="15" fillId="0" borderId="24" xfId="0" applyFont="1" applyBorder="1"/>
    <xf numFmtId="0" fontId="15" fillId="0" borderId="24" xfId="0" applyFont="1"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4" xfId="0" applyBorder="1" applyAlignment="1">
      <alignment wrapText="1"/>
    </xf>
    <xf numFmtId="0" fontId="0" fillId="0" borderId="0" xfId="0" applyFont="1" applyFill="1" applyBorder="1" applyAlignment="1">
      <alignment wrapText="1"/>
    </xf>
    <xf numFmtId="0" fontId="15" fillId="7" borderId="15" xfId="0" applyFont="1" applyFill="1" applyBorder="1" applyAlignment="1">
      <alignment wrapText="1"/>
    </xf>
    <xf numFmtId="0" fontId="0" fillId="0" borderId="24" xfId="0" applyBorder="1" applyAlignment="1">
      <alignment wrapText="1"/>
    </xf>
    <xf numFmtId="0" fontId="0" fillId="0" borderId="0" xfId="0" quotePrefix="1" applyFont="1" applyAlignment="1"/>
    <xf numFmtId="0" fontId="0" fillId="0" borderId="0" xfId="0" applyFont="1"/>
    <xf numFmtId="4" fontId="9" fillId="9" borderId="1" xfId="0" applyNumberFormat="1" applyFont="1" applyFill="1" applyBorder="1" applyAlignment="1" applyProtection="1">
      <alignment horizontal="right" wrapText="1"/>
      <protection locked="0"/>
    </xf>
    <xf numFmtId="0" fontId="26" fillId="3" borderId="0" xfId="0" applyFont="1" applyFill="1" applyProtection="1"/>
    <xf numFmtId="0" fontId="26" fillId="0" borderId="0" xfId="0" applyFont="1" applyProtection="1"/>
    <xf numFmtId="0" fontId="0" fillId="0" borderId="0" xfId="0" applyFill="1" applyBorder="1"/>
    <xf numFmtId="0" fontId="0" fillId="0" borderId="0" xfId="0" applyFill="1" applyBorder="1" applyAlignment="1">
      <alignment wrapText="1"/>
    </xf>
    <xf numFmtId="0" fontId="0" fillId="0" borderId="14" xfId="0" applyNumberFormat="1" applyBorder="1"/>
    <xf numFmtId="4" fontId="9" fillId="9" borderId="10" xfId="0" applyNumberFormat="1" applyFont="1" applyFill="1" applyBorder="1" applyAlignment="1" applyProtection="1">
      <alignment wrapText="1"/>
      <protection locked="0"/>
    </xf>
    <xf numFmtId="4" fontId="9" fillId="9" borderId="1" xfId="0" applyNumberFormat="1" applyFont="1" applyFill="1" applyBorder="1" applyAlignment="1" applyProtection="1">
      <alignment wrapText="1"/>
      <protection locked="0"/>
    </xf>
    <xf numFmtId="1" fontId="27" fillId="0" borderId="0" xfId="0" applyNumberFormat="1" applyFont="1"/>
    <xf numFmtId="0" fontId="27" fillId="0" borderId="0" xfId="0" applyFont="1"/>
    <xf numFmtId="0" fontId="26" fillId="5" borderId="0" xfId="0" applyFont="1" applyFill="1" applyAlignment="1" applyProtection="1">
      <alignment wrapText="1"/>
    </xf>
    <xf numFmtId="0" fontId="0" fillId="0" borderId="0" xfId="0" applyAlignment="1">
      <alignment horizontal="center"/>
    </xf>
    <xf numFmtId="0" fontId="0" fillId="0" borderId="0" xfId="0" applyProtection="1">
      <protection hidden="1"/>
    </xf>
    <xf numFmtId="0" fontId="4" fillId="2" borderId="2" xfId="5" applyFont="1" applyFill="1" applyBorder="1" applyAlignment="1" applyProtection="1"/>
    <xf numFmtId="0" fontId="3" fillId="2" borderId="0" xfId="5" applyFont="1" applyFill="1" applyBorder="1" applyAlignment="1" applyProtection="1"/>
    <xf numFmtId="0" fontId="3" fillId="2" borderId="3" xfId="5" applyFont="1" applyFill="1" applyBorder="1" applyAlignment="1" applyProtection="1"/>
    <xf numFmtId="0" fontId="3" fillId="2" borderId="2" xfId="5" applyFont="1" applyFill="1" applyBorder="1" applyAlignment="1" applyProtection="1"/>
    <xf numFmtId="0" fontId="3" fillId="2" borderId="1" xfId="5" applyFont="1" applyFill="1" applyBorder="1" applyAlignment="1" applyProtection="1"/>
    <xf numFmtId="0" fontId="3" fillId="2" borderId="25" xfId="5" applyFont="1" applyFill="1" applyBorder="1" applyAlignment="1" applyProtection="1"/>
    <xf numFmtId="0" fontId="3" fillId="8" borderId="1" xfId="0" applyNumberFormat="1" applyFont="1" applyFill="1" applyBorder="1" applyAlignment="1" applyProtection="1">
      <alignment horizontal="right" wrapText="1"/>
    </xf>
    <xf numFmtId="4" fontId="20" fillId="8" borderId="1" xfId="0" applyNumberFormat="1" applyFont="1" applyFill="1" applyBorder="1" applyAlignment="1" applyProtection="1">
      <alignment horizontal="right" wrapText="1"/>
    </xf>
    <xf numFmtId="0" fontId="0" fillId="10" borderId="0" xfId="0" applyFill="1"/>
    <xf numFmtId="0" fontId="26" fillId="10" borderId="0" xfId="0" applyFont="1" applyFill="1"/>
    <xf numFmtId="0" fontId="0" fillId="0" borderId="0" xfId="0" applyNumberFormat="1" applyBorder="1" applyAlignment="1">
      <alignment wrapText="1"/>
    </xf>
    <xf numFmtId="0" fontId="14" fillId="0" borderId="22" xfId="0" applyNumberFormat="1" applyFont="1" applyBorder="1"/>
    <xf numFmtId="0" fontId="14" fillId="0" borderId="21" xfId="0" applyNumberFormat="1" applyFont="1" applyBorder="1"/>
    <xf numFmtId="0" fontId="0" fillId="0" borderId="22" xfId="0" applyNumberFormat="1" applyBorder="1"/>
    <xf numFmtId="0" fontId="0" fillId="0" borderId="23" xfId="0" applyNumberFormat="1" applyBorder="1"/>
    <xf numFmtId="0" fontId="0" fillId="0" borderId="17" xfId="0" applyFill="1" applyBorder="1"/>
    <xf numFmtId="0" fontId="0" fillId="0" borderId="0" xfId="0" applyNumberFormat="1" applyBorder="1"/>
    <xf numFmtId="0" fontId="0" fillId="0" borderId="14" xfId="0" applyFill="1" applyBorder="1" applyAlignment="1">
      <alignment wrapText="1"/>
    </xf>
    <xf numFmtId="0" fontId="13" fillId="0" borderId="1" xfId="2" applyBorder="1"/>
    <xf numFmtId="0" fontId="29" fillId="0" borderId="0" xfId="0" applyFont="1" applyProtection="1"/>
    <xf numFmtId="0" fontId="26" fillId="5" borderId="0" xfId="0" applyFont="1" applyFill="1" applyAlignment="1" applyProtection="1">
      <alignment horizontal="right"/>
    </xf>
    <xf numFmtId="0" fontId="20" fillId="2" borderId="34" xfId="0" applyFont="1" applyFill="1" applyBorder="1" applyAlignment="1" applyProtection="1">
      <alignment horizontal="center" vertical="top" wrapText="1"/>
    </xf>
    <xf numFmtId="4" fontId="20" fillId="3" borderId="35" xfId="0" applyNumberFormat="1" applyFont="1" applyFill="1" applyBorder="1" applyAlignment="1" applyProtection="1">
      <alignment wrapText="1"/>
    </xf>
    <xf numFmtId="0" fontId="15" fillId="11" borderId="34" xfId="0" applyFont="1" applyFill="1" applyBorder="1"/>
    <xf numFmtId="0" fontId="15" fillId="0" borderId="15" xfId="0" applyFont="1" applyBorder="1"/>
    <xf numFmtId="0" fontId="15" fillId="0" borderId="16" xfId="0" applyFont="1" applyBorder="1"/>
    <xf numFmtId="0" fontId="0" fillId="0" borderId="17" xfId="0" applyBorder="1" applyAlignment="1">
      <alignment wrapText="1"/>
    </xf>
    <xf numFmtId="0" fontId="0" fillId="0" borderId="19" xfId="0" applyBorder="1" applyAlignment="1">
      <alignment wrapText="1"/>
    </xf>
    <xf numFmtId="0" fontId="20" fillId="2" borderId="1" xfId="0" applyFont="1" applyFill="1" applyBorder="1" applyAlignment="1" applyProtection="1">
      <alignment horizontal="left" wrapText="1"/>
    </xf>
    <xf numFmtId="0" fontId="9" fillId="2" borderId="1" xfId="0" applyFont="1" applyFill="1" applyBorder="1" applyAlignment="1" applyProtection="1">
      <alignment horizontal="left" wrapText="1"/>
    </xf>
    <xf numFmtId="3" fontId="9" fillId="3" borderId="1" xfId="0" applyNumberFormat="1" applyFont="1" applyFill="1" applyBorder="1" applyAlignment="1" applyProtection="1">
      <alignment horizontal="right" wrapText="1"/>
    </xf>
    <xf numFmtId="0" fontId="29" fillId="5" borderId="0" xfId="0" applyFont="1" applyFill="1" applyProtection="1"/>
    <xf numFmtId="1" fontId="9" fillId="8" borderId="34" xfId="0" applyNumberFormat="1" applyFont="1" applyFill="1" applyBorder="1" applyProtection="1"/>
    <xf numFmtId="49" fontId="9" fillId="8" borderId="34" xfId="0" applyNumberFormat="1" applyFont="1" applyFill="1" applyBorder="1" applyProtection="1"/>
    <xf numFmtId="2" fontId="9" fillId="8" borderId="34" xfId="0" applyNumberFormat="1" applyFont="1" applyFill="1" applyBorder="1" applyAlignment="1" applyProtection="1">
      <alignment wrapText="1"/>
    </xf>
    <xf numFmtId="2" fontId="9" fillId="8" borderId="34" xfId="0" applyNumberFormat="1" applyFont="1" applyFill="1" applyBorder="1" applyProtection="1"/>
    <xf numFmtId="0" fontId="2" fillId="4" borderId="4" xfId="6" applyNumberFormat="1" applyFont="1" applyFill="1" applyBorder="1" applyAlignment="1" applyProtection="1">
      <alignment horizontal="left" vertical="center" wrapText="1"/>
    </xf>
    <xf numFmtId="0" fontId="3" fillId="2" borderId="1" xfId="4" applyFont="1" applyFill="1" applyBorder="1" applyAlignment="1" applyProtection="1">
      <alignment horizontal="left" wrapText="1"/>
    </xf>
    <xf numFmtId="0" fontId="3" fillId="2" borderId="9" xfId="5" applyFont="1" applyFill="1" applyBorder="1" applyAlignment="1" applyProtection="1">
      <alignment horizontal="left" wrapText="1"/>
    </xf>
    <xf numFmtId="0" fontId="5" fillId="2" borderId="9" xfId="5" applyFont="1" applyFill="1" applyBorder="1" applyAlignment="1" applyProtection="1">
      <alignment horizontal="left" wrapText="1"/>
    </xf>
    <xf numFmtId="0" fontId="2" fillId="4" borderId="2" xfId="5" applyFont="1" applyFill="1" applyBorder="1" applyAlignment="1" applyProtection="1">
      <alignment horizontal="left"/>
    </xf>
    <xf numFmtId="0" fontId="0" fillId="0" borderId="0" xfId="0" applyAlignment="1">
      <alignment horizontal="center"/>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2" fillId="4" borderId="12" xfId="6" applyNumberFormat="1" applyFont="1" applyFill="1" applyBorder="1" applyAlignment="1" applyProtection="1">
      <alignment horizontal="left" vertical="center"/>
    </xf>
    <xf numFmtId="0" fontId="16" fillId="6" borderId="1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right" vertical="center" wrapText="1"/>
    </xf>
    <xf numFmtId="0" fontId="16" fillId="6" borderId="2"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2" fillId="2" borderId="1" xfId="0" applyFont="1" applyFill="1" applyBorder="1" applyAlignment="1" applyProtection="1">
      <alignment horizontal="right" vertical="center" wrapText="1"/>
      <protection locked="0"/>
    </xf>
    <xf numFmtId="0" fontId="2" fillId="4" borderId="5" xfId="0" applyFont="1" applyFill="1" applyBorder="1" applyAlignment="1" applyProtection="1">
      <alignment horizontal="right" vertical="center"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16" fillId="6" borderId="9" xfId="0" applyFont="1" applyFill="1" applyBorder="1" applyAlignment="1" applyProtection="1">
      <alignment horizontal="center" vertical="center" wrapText="1"/>
    </xf>
    <xf numFmtId="4" fontId="22" fillId="4" borderId="4" xfId="0" applyNumberFormat="1" applyFont="1" applyFill="1" applyBorder="1" applyAlignment="1" applyProtection="1">
      <alignment horizontal="right" wrapText="1"/>
    </xf>
    <xf numFmtId="4" fontId="22" fillId="4" borderId="2" xfId="0" applyNumberFormat="1" applyFont="1" applyFill="1" applyBorder="1" applyAlignment="1" applyProtection="1">
      <alignment horizontal="right" wrapText="1"/>
    </xf>
    <xf numFmtId="49" fontId="22" fillId="4" borderId="1" xfId="0" applyNumberFormat="1" applyFont="1" applyFill="1" applyBorder="1" applyAlignment="1" applyProtection="1">
      <alignment horizontal="right" wrapText="1"/>
    </xf>
    <xf numFmtId="49" fontId="22" fillId="4" borderId="4" xfId="0" applyNumberFormat="1" applyFont="1" applyFill="1" applyBorder="1" applyAlignment="1" applyProtection="1">
      <alignment horizontal="right" wrapText="1"/>
    </xf>
    <xf numFmtId="0" fontId="2" fillId="4" borderId="28" xfId="0" applyFont="1" applyFill="1" applyBorder="1" applyAlignment="1">
      <alignment horizontal="center" vertical="center" wrapText="1"/>
    </xf>
    <xf numFmtId="49" fontId="22" fillId="4" borderId="5" xfId="0" applyNumberFormat="1" applyFont="1" applyFill="1" applyBorder="1" applyAlignment="1" applyProtection="1">
      <alignment horizontal="right" wrapText="1"/>
    </xf>
    <xf numFmtId="0" fontId="2" fillId="4" borderId="29" xfId="0" applyFont="1" applyFill="1" applyBorder="1" applyAlignment="1">
      <alignment horizontal="center" vertical="center" wrapText="1"/>
    </xf>
    <xf numFmtId="0" fontId="16" fillId="6" borderId="1" xfId="0" applyFont="1" applyFill="1" applyBorder="1" applyAlignment="1" applyProtection="1">
      <alignment horizontal="center" vertical="center" wrapText="1"/>
    </xf>
    <xf numFmtId="49" fontId="2" fillId="4" borderId="11" xfId="0" applyNumberFormat="1" applyFont="1" applyFill="1" applyBorder="1" applyAlignment="1" applyProtection="1">
      <alignment horizontal="right" wrapText="1"/>
    </xf>
    <xf numFmtId="0" fontId="16" fillId="6" borderId="12" xfId="0" applyFont="1" applyFill="1" applyBorder="1" applyAlignment="1" applyProtection="1">
      <alignment horizontal="center" vertical="center" wrapText="1"/>
    </xf>
    <xf numFmtId="0" fontId="2" fillId="4" borderId="30" xfId="0" applyFont="1" applyFill="1" applyBorder="1" applyAlignment="1">
      <alignment horizontal="right" vertical="center" wrapText="1"/>
    </xf>
    <xf numFmtId="0" fontId="2" fillId="4" borderId="30" xfId="0" applyFont="1" applyFill="1" applyBorder="1" applyAlignment="1">
      <alignment horizontal="center" vertical="center" wrapText="1"/>
    </xf>
    <xf numFmtId="0" fontId="16" fillId="6" borderId="31" xfId="0" applyFont="1" applyFill="1" applyBorder="1" applyAlignment="1" applyProtection="1">
      <alignment horizontal="center" vertical="center" wrapText="1"/>
    </xf>
    <xf numFmtId="0" fontId="16" fillId="6" borderId="32" xfId="0" applyFont="1" applyFill="1" applyBorder="1" applyAlignment="1" applyProtection="1">
      <alignment horizontal="center" vertical="center" wrapText="1"/>
    </xf>
    <xf numFmtId="0" fontId="16" fillId="6" borderId="33" xfId="0" applyFont="1" applyFill="1" applyBorder="1" applyAlignment="1" applyProtection="1">
      <alignment horizontal="center" vertical="center" wrapText="1"/>
    </xf>
    <xf numFmtId="0" fontId="2" fillId="4" borderId="31" xfId="0" applyFont="1" applyFill="1" applyBorder="1" applyAlignment="1">
      <alignment horizontal="right" vertical="center" wrapText="1"/>
    </xf>
    <xf numFmtId="0" fontId="2" fillId="4" borderId="32" xfId="0" applyFont="1" applyFill="1" applyBorder="1" applyAlignment="1">
      <alignment horizontal="right" vertical="center" wrapText="1"/>
    </xf>
    <xf numFmtId="0" fontId="2" fillId="4" borderId="33" xfId="0" applyFont="1" applyFill="1" applyBorder="1" applyAlignment="1">
      <alignment horizontal="right" vertical="center" wrapText="1"/>
    </xf>
  </cellXfs>
  <cellStyles count="9">
    <cellStyle name="ErrorLink" xfId="1"/>
    <cellStyle name="Hyperlink" xfId="2" builtinId="8"/>
    <cellStyle name="Normal" xfId="0" builtinId="0"/>
    <cellStyle name="Normal 10" xfId="3"/>
    <cellStyle name="Normal 2 2" xfId="4"/>
    <cellStyle name="Normal 2 7" xfId="5"/>
    <cellStyle name="Normal 5" xfId="6"/>
    <cellStyle name="Normal 7 2"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6.png"/><Relationship Id="rId1" Type="http://schemas.openxmlformats.org/officeDocument/2006/relationships/image" Target="../media/image4.pn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2428875</xdr:colOff>
      <xdr:row>10</xdr:row>
      <xdr:rowOff>9525</xdr:rowOff>
    </xdr:from>
    <xdr:to>
      <xdr:col>2</xdr:col>
      <xdr:colOff>2695575</xdr:colOff>
      <xdr:row>11</xdr:row>
      <xdr:rowOff>9525</xdr:rowOff>
    </xdr:to>
    <xdr:pic>
      <xdr:nvPicPr>
        <xdr:cNvPr id="195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047875"/>
          <a:ext cx="2667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2428875</xdr:colOff>
      <xdr:row>10</xdr:row>
      <xdr:rowOff>9525</xdr:rowOff>
    </xdr:from>
    <xdr:to>
      <xdr:col>2</xdr:col>
      <xdr:colOff>2695575</xdr:colOff>
      <xdr:row>11</xdr:row>
      <xdr:rowOff>9525</xdr:rowOff>
    </xdr:to>
    <xdr:pic>
      <xdr:nvPicPr>
        <xdr:cNvPr id="195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2047875"/>
          <a:ext cx="2667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1009650</xdr:colOff>
      <xdr:row>7</xdr:row>
      <xdr:rowOff>95250</xdr:rowOff>
    </xdr:from>
    <xdr:to>
      <xdr:col>3</xdr:col>
      <xdr:colOff>1171575</xdr:colOff>
      <xdr:row>8</xdr:row>
      <xdr:rowOff>390525</xdr:rowOff>
    </xdr:to>
    <xdr:grpSp>
      <xdr:nvGrpSpPr>
        <xdr:cNvPr id="58929" name="Group 1"/>
        <xdr:cNvGrpSpPr>
          <a:grpSpLocks/>
        </xdr:cNvGrpSpPr>
      </xdr:nvGrpSpPr>
      <xdr:grpSpPr bwMode="auto">
        <a:xfrm>
          <a:off x="4883150" y="2647950"/>
          <a:ext cx="2098675" cy="771525"/>
          <a:chOff x="4705350" y="2667000"/>
          <a:chExt cx="2009775" cy="771525"/>
        </a:xfrm>
      </xdr:grpSpPr>
      <xdr:pic macro="[0]!Sheet16.addRow_DtlsArrSalPdBftsPayeDedFrmDsblEmp_List">
        <xdr:nvPicPr>
          <xdr:cNvPr id="5893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2667000"/>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893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0988" y="3095767"/>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8937"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05350" y="3095767"/>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DtlsArrSalPdBftsPayeDedFrmDsblEmp_List">
        <xdr:nvPicPr>
          <xdr:cNvPr id="58938"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00988" y="2675919"/>
            <a:ext cx="91413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2</xdr:col>
      <xdr:colOff>1009650</xdr:colOff>
      <xdr:row>7</xdr:row>
      <xdr:rowOff>95250</xdr:rowOff>
    </xdr:from>
    <xdr:to>
      <xdr:col>3</xdr:col>
      <xdr:colOff>1171575</xdr:colOff>
      <xdr:row>8</xdr:row>
      <xdr:rowOff>390525</xdr:rowOff>
    </xdr:to>
    <xdr:grpSp>
      <xdr:nvGrpSpPr>
        <xdr:cNvPr id="58930" name="Group 1"/>
        <xdr:cNvGrpSpPr>
          <a:grpSpLocks/>
        </xdr:cNvGrpSpPr>
      </xdr:nvGrpSpPr>
      <xdr:grpSpPr bwMode="auto">
        <a:xfrm>
          <a:off x="4883150" y="2647950"/>
          <a:ext cx="2098675" cy="771525"/>
          <a:chOff x="4705350" y="2667000"/>
          <a:chExt cx="2009775" cy="771525"/>
        </a:xfrm>
      </xdr:grpSpPr>
      <xdr:pic macro="[0]!Sheet16.addRow_DtlsArrSalPdBftsPayeDedFrmDsblEmp_List">
        <xdr:nvPicPr>
          <xdr:cNvPr id="5893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2667000"/>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8932"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00988" y="3095767"/>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8933"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05350" y="3095767"/>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DtlsArrSalPdBftsPayeDedFrmDsblEmp_List">
        <xdr:nvPicPr>
          <xdr:cNvPr id="58934"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00988" y="2675919"/>
            <a:ext cx="91413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1600200</xdr:colOff>
      <xdr:row>5</xdr:row>
      <xdr:rowOff>314325</xdr:rowOff>
    </xdr:from>
    <xdr:to>
      <xdr:col>3</xdr:col>
      <xdr:colOff>666750</xdr:colOff>
      <xdr:row>6</xdr:row>
      <xdr:rowOff>190500</xdr:rowOff>
    </xdr:to>
    <xdr:pic macro="[0]!Sheet18.addRow_CalPayeTaxPyblOnGratI_List">
      <xdr:nvPicPr>
        <xdr:cNvPr id="5199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1790700"/>
          <a:ext cx="9144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342900</xdr:colOff>
      <xdr:row>11</xdr:row>
      <xdr:rowOff>314325</xdr:rowOff>
    </xdr:from>
    <xdr:to>
      <xdr:col>3</xdr:col>
      <xdr:colOff>1257300</xdr:colOff>
      <xdr:row>12</xdr:row>
      <xdr:rowOff>276225</xdr:rowOff>
    </xdr:to>
    <xdr:pic macro="[0]!findNext_sheet">
      <xdr:nvPicPr>
        <xdr:cNvPr id="5199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86450" y="419100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1095375</xdr:colOff>
      <xdr:row>11</xdr:row>
      <xdr:rowOff>314325</xdr:rowOff>
    </xdr:from>
    <xdr:to>
      <xdr:col>3</xdr:col>
      <xdr:colOff>161925</xdr:colOff>
      <xdr:row>12</xdr:row>
      <xdr:rowOff>276225</xdr:rowOff>
    </xdr:to>
    <xdr:pic macro="[0]!findPrev_sheet">
      <xdr:nvPicPr>
        <xdr:cNvPr id="51997"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91075" y="419100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1600200</xdr:colOff>
      <xdr:row>5</xdr:row>
      <xdr:rowOff>314325</xdr:rowOff>
    </xdr:from>
    <xdr:to>
      <xdr:col>3</xdr:col>
      <xdr:colOff>666750</xdr:colOff>
      <xdr:row>6</xdr:row>
      <xdr:rowOff>190500</xdr:rowOff>
    </xdr:to>
    <xdr:pic macro="[0]!Sheet18.addRow_CalPayeTaxPyblOnGratI_List">
      <xdr:nvPicPr>
        <xdr:cNvPr id="51998"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1790700"/>
          <a:ext cx="9144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342900</xdr:colOff>
      <xdr:row>11</xdr:row>
      <xdr:rowOff>314325</xdr:rowOff>
    </xdr:from>
    <xdr:to>
      <xdr:col>3</xdr:col>
      <xdr:colOff>1257300</xdr:colOff>
      <xdr:row>12</xdr:row>
      <xdr:rowOff>276225</xdr:rowOff>
    </xdr:to>
    <xdr:pic macro="[0]!findNext_sheet">
      <xdr:nvPicPr>
        <xdr:cNvPr id="51999"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86450" y="419100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1095375</xdr:colOff>
      <xdr:row>11</xdr:row>
      <xdr:rowOff>314325</xdr:rowOff>
    </xdr:from>
    <xdr:to>
      <xdr:col>3</xdr:col>
      <xdr:colOff>161925</xdr:colOff>
      <xdr:row>12</xdr:row>
      <xdr:rowOff>276225</xdr:rowOff>
    </xdr:to>
    <xdr:pic macro="[0]!findPrev_sheet">
      <xdr:nvPicPr>
        <xdr:cNvPr id="52000"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91075" y="419100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1038225</xdr:colOff>
      <xdr:row>5</xdr:row>
      <xdr:rowOff>95250</xdr:rowOff>
    </xdr:from>
    <xdr:to>
      <xdr:col>3</xdr:col>
      <xdr:colOff>1200150</xdr:colOff>
      <xdr:row>6</xdr:row>
      <xdr:rowOff>390525</xdr:rowOff>
    </xdr:to>
    <xdr:grpSp>
      <xdr:nvGrpSpPr>
        <xdr:cNvPr id="60961" name="Group 1"/>
        <xdr:cNvGrpSpPr>
          <a:grpSpLocks/>
        </xdr:cNvGrpSpPr>
      </xdr:nvGrpSpPr>
      <xdr:grpSpPr bwMode="auto">
        <a:xfrm>
          <a:off x="4911725" y="1733550"/>
          <a:ext cx="2098675" cy="771525"/>
          <a:chOff x="4733925" y="1714500"/>
          <a:chExt cx="2009172" cy="771525"/>
        </a:xfrm>
      </xdr:grpSpPr>
      <xdr:pic macro="[0]!Sheet17.addRow_Sch10">
        <xdr:nvPicPr>
          <xdr:cNvPr id="60967"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714500"/>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60968"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9180" y="2143267"/>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60969"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33925" y="2143267"/>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ringeBenf_TaxCalcList">
        <xdr:nvPicPr>
          <xdr:cNvPr id="60970"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29180" y="1724056"/>
            <a:ext cx="91391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2</xdr:col>
      <xdr:colOff>1038225</xdr:colOff>
      <xdr:row>5</xdr:row>
      <xdr:rowOff>95250</xdr:rowOff>
    </xdr:from>
    <xdr:to>
      <xdr:col>3</xdr:col>
      <xdr:colOff>1200150</xdr:colOff>
      <xdr:row>6</xdr:row>
      <xdr:rowOff>390525</xdr:rowOff>
    </xdr:to>
    <xdr:grpSp>
      <xdr:nvGrpSpPr>
        <xdr:cNvPr id="60962" name="Group 1"/>
        <xdr:cNvGrpSpPr>
          <a:grpSpLocks/>
        </xdr:cNvGrpSpPr>
      </xdr:nvGrpSpPr>
      <xdr:grpSpPr bwMode="auto">
        <a:xfrm>
          <a:off x="4911725" y="1733550"/>
          <a:ext cx="2098675" cy="771525"/>
          <a:chOff x="4733925" y="1714500"/>
          <a:chExt cx="2009172" cy="771525"/>
        </a:xfrm>
      </xdr:grpSpPr>
      <xdr:pic macro="[0]!Sheet17.addRow_Sch10">
        <xdr:nvPicPr>
          <xdr:cNvPr id="6096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714500"/>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60964"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9180" y="2143267"/>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60965"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33925" y="2143267"/>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ringeBenf_TaxCalcList">
        <xdr:nvPicPr>
          <xdr:cNvPr id="60966"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29180" y="1724056"/>
            <a:ext cx="91391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371475</xdr:colOff>
      <xdr:row>6</xdr:row>
      <xdr:rowOff>57150</xdr:rowOff>
    </xdr:from>
    <xdr:to>
      <xdr:col>1</xdr:col>
      <xdr:colOff>1285875</xdr:colOff>
      <xdr:row>6</xdr:row>
      <xdr:rowOff>409575</xdr:rowOff>
    </xdr:to>
    <xdr:pic macro="[0]!Sheet19.addRow_Sch12">
      <xdr:nvPicPr>
        <xdr:cNvPr id="53889"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1800225"/>
          <a:ext cx="9144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361950</xdr:colOff>
      <xdr:row>13</xdr:row>
      <xdr:rowOff>85725</xdr:rowOff>
    </xdr:from>
    <xdr:to>
      <xdr:col>1</xdr:col>
      <xdr:colOff>1276350</xdr:colOff>
      <xdr:row>13</xdr:row>
      <xdr:rowOff>428625</xdr:rowOff>
    </xdr:to>
    <xdr:pic macro="[0]!Sheet19.addRow_SelfAss_List">
      <xdr:nvPicPr>
        <xdr:cNvPr id="5389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382905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914400</xdr:colOff>
      <xdr:row>14</xdr:row>
      <xdr:rowOff>38100</xdr:rowOff>
    </xdr:from>
    <xdr:to>
      <xdr:col>1</xdr:col>
      <xdr:colOff>1828800</xdr:colOff>
      <xdr:row>14</xdr:row>
      <xdr:rowOff>381000</xdr:rowOff>
    </xdr:to>
    <xdr:pic macro="[0]!findNext_sheet">
      <xdr:nvPicPr>
        <xdr:cNvPr id="5389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0" y="425767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1666875</xdr:colOff>
      <xdr:row>14</xdr:row>
      <xdr:rowOff>38100</xdr:rowOff>
    </xdr:from>
    <xdr:to>
      <xdr:col>1</xdr:col>
      <xdr:colOff>733425</xdr:colOff>
      <xdr:row>14</xdr:row>
      <xdr:rowOff>381000</xdr:rowOff>
    </xdr:to>
    <xdr:pic macro="[0]!findPrev_sheet">
      <xdr:nvPicPr>
        <xdr:cNvPr id="53892"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6875" y="425767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371475</xdr:colOff>
      <xdr:row>6</xdr:row>
      <xdr:rowOff>57150</xdr:rowOff>
    </xdr:from>
    <xdr:to>
      <xdr:col>1</xdr:col>
      <xdr:colOff>1285875</xdr:colOff>
      <xdr:row>6</xdr:row>
      <xdr:rowOff>409575</xdr:rowOff>
    </xdr:to>
    <xdr:pic macro="[0]!Sheet19.addRow_Sch12">
      <xdr:nvPicPr>
        <xdr:cNvPr id="5389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1800225"/>
          <a:ext cx="9144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361950</xdr:colOff>
      <xdr:row>13</xdr:row>
      <xdr:rowOff>85725</xdr:rowOff>
    </xdr:from>
    <xdr:to>
      <xdr:col>1</xdr:col>
      <xdr:colOff>1276350</xdr:colOff>
      <xdr:row>13</xdr:row>
      <xdr:rowOff>428625</xdr:rowOff>
    </xdr:to>
    <xdr:pic macro="[0]!Sheet19.addRow_SelfAss_List">
      <xdr:nvPicPr>
        <xdr:cNvPr id="5389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382905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914400</xdr:colOff>
      <xdr:row>14</xdr:row>
      <xdr:rowOff>38100</xdr:rowOff>
    </xdr:from>
    <xdr:to>
      <xdr:col>1</xdr:col>
      <xdr:colOff>1828800</xdr:colOff>
      <xdr:row>14</xdr:row>
      <xdr:rowOff>381000</xdr:rowOff>
    </xdr:to>
    <xdr:pic macro="[0]!findNext_sheet">
      <xdr:nvPicPr>
        <xdr:cNvPr id="5389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0" y="425767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1666875</xdr:colOff>
      <xdr:row>14</xdr:row>
      <xdr:rowOff>38100</xdr:rowOff>
    </xdr:from>
    <xdr:to>
      <xdr:col>1</xdr:col>
      <xdr:colOff>733425</xdr:colOff>
      <xdr:row>14</xdr:row>
      <xdr:rowOff>381000</xdr:rowOff>
    </xdr:to>
    <xdr:pic macro="[0]!findPrev_sheet">
      <xdr:nvPicPr>
        <xdr:cNvPr id="53896"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6875" y="425767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704850</xdr:colOff>
      <xdr:row>5</xdr:row>
      <xdr:rowOff>209550</xdr:rowOff>
    </xdr:from>
    <xdr:to>
      <xdr:col>2</xdr:col>
      <xdr:colOff>1619250</xdr:colOff>
      <xdr:row>6</xdr:row>
      <xdr:rowOff>76200</xdr:rowOff>
    </xdr:to>
    <xdr:pic macro="[0]!Sheet21.addRow_HousingLevyDtls">
      <xdr:nvPicPr>
        <xdr:cNvPr id="1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70497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66675</xdr:colOff>
      <xdr:row>5</xdr:row>
      <xdr:rowOff>228600</xdr:rowOff>
    </xdr:from>
    <xdr:to>
      <xdr:col>3</xdr:col>
      <xdr:colOff>981075</xdr:colOff>
      <xdr:row>6</xdr:row>
      <xdr:rowOff>95250</xdr:rowOff>
    </xdr:to>
    <xdr:pic macro="[0]!HousingLevyDtls_List">
      <xdr:nvPicPr>
        <xdr:cNvPr id="16"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0225" y="172402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695325</xdr:colOff>
      <xdr:row>6</xdr:row>
      <xdr:rowOff>133350</xdr:rowOff>
    </xdr:from>
    <xdr:to>
      <xdr:col>2</xdr:col>
      <xdr:colOff>1609725</xdr:colOff>
      <xdr:row>7</xdr:row>
      <xdr:rowOff>0</xdr:rowOff>
    </xdr:to>
    <xdr:pic macro="[0]!findPrev_sheet">
      <xdr:nvPicPr>
        <xdr:cNvPr id="17"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210502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66675</xdr:colOff>
      <xdr:row>6</xdr:row>
      <xdr:rowOff>133350</xdr:rowOff>
    </xdr:from>
    <xdr:to>
      <xdr:col>3</xdr:col>
      <xdr:colOff>981075</xdr:colOff>
      <xdr:row>7</xdr:row>
      <xdr:rowOff>0</xdr:rowOff>
    </xdr:to>
    <xdr:pic macro="[0]!findNext_sheet">
      <xdr:nvPicPr>
        <xdr:cNvPr id="18"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10225" y="210502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2581275</xdr:colOff>
      <xdr:row>19</xdr:row>
      <xdr:rowOff>76200</xdr:rowOff>
    </xdr:from>
    <xdr:to>
      <xdr:col>1</xdr:col>
      <xdr:colOff>3505200</xdr:colOff>
      <xdr:row>19</xdr:row>
      <xdr:rowOff>419100</xdr:rowOff>
    </xdr:to>
    <xdr:pic macro="[0]!findPrev_sheet">
      <xdr:nvPicPr>
        <xdr:cNvPr id="43841"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5657850"/>
          <a:ext cx="9239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3667125</xdr:colOff>
      <xdr:row>19</xdr:row>
      <xdr:rowOff>66675</xdr:rowOff>
    </xdr:from>
    <xdr:to>
      <xdr:col>1</xdr:col>
      <xdr:colOff>4591050</xdr:colOff>
      <xdr:row>19</xdr:row>
      <xdr:rowOff>409575</xdr:rowOff>
    </xdr:to>
    <xdr:pic macro="[0]!createErrorSheet">
      <xdr:nvPicPr>
        <xdr:cNvPr id="43842"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5648325"/>
          <a:ext cx="9239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2581275</xdr:colOff>
      <xdr:row>19</xdr:row>
      <xdr:rowOff>76200</xdr:rowOff>
    </xdr:from>
    <xdr:to>
      <xdr:col>1</xdr:col>
      <xdr:colOff>3505200</xdr:colOff>
      <xdr:row>19</xdr:row>
      <xdr:rowOff>419100</xdr:rowOff>
    </xdr:to>
    <xdr:pic macro="[0]!findPrev_sheet">
      <xdr:nvPicPr>
        <xdr:cNvPr id="43843"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5657850"/>
          <a:ext cx="9239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3667125</xdr:colOff>
      <xdr:row>19</xdr:row>
      <xdr:rowOff>66675</xdr:rowOff>
    </xdr:from>
    <xdr:to>
      <xdr:col>1</xdr:col>
      <xdr:colOff>4591050</xdr:colOff>
      <xdr:row>19</xdr:row>
      <xdr:rowOff>409575</xdr:rowOff>
    </xdr:to>
    <xdr:pic macro="[0]!createErrorSheet">
      <xdr:nvPicPr>
        <xdr:cNvPr id="43844"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5648325"/>
          <a:ext cx="9239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2409825</xdr:colOff>
      <xdr:row>11</xdr:row>
      <xdr:rowOff>9525</xdr:rowOff>
    </xdr:from>
    <xdr:to>
      <xdr:col>3</xdr:col>
      <xdr:colOff>2676525</xdr:colOff>
      <xdr:row>12</xdr:row>
      <xdr:rowOff>9525</xdr:rowOff>
    </xdr:to>
    <xdr:pic>
      <xdr:nvPicPr>
        <xdr:cNvPr id="3130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2019300"/>
          <a:ext cx="2667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2409825</xdr:colOff>
      <xdr:row>11</xdr:row>
      <xdr:rowOff>9525</xdr:rowOff>
    </xdr:from>
    <xdr:to>
      <xdr:col>3</xdr:col>
      <xdr:colOff>2676525</xdr:colOff>
      <xdr:row>12</xdr:row>
      <xdr:rowOff>9525</xdr:rowOff>
    </xdr:to>
    <xdr:pic>
      <xdr:nvPicPr>
        <xdr:cNvPr id="3130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2019300"/>
          <a:ext cx="2667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609600</xdr:rowOff>
    </xdr:to>
    <xdr:pic>
      <xdr:nvPicPr>
        <xdr:cNvPr id="408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98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2152650</xdr:colOff>
      <xdr:row>7</xdr:row>
      <xdr:rowOff>323850</xdr:rowOff>
    </xdr:from>
    <xdr:to>
      <xdr:col>1</xdr:col>
      <xdr:colOff>438150</xdr:colOff>
      <xdr:row>8</xdr:row>
      <xdr:rowOff>190500</xdr:rowOff>
    </xdr:to>
    <xdr:pic macro="[0]!findNext_sheet">
      <xdr:nvPicPr>
        <xdr:cNvPr id="40837"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650" y="2409825"/>
          <a:ext cx="8953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0</xdr:colOff>
      <xdr:row>0</xdr:row>
      <xdr:rowOff>0</xdr:rowOff>
    </xdr:from>
    <xdr:to>
      <xdr:col>1</xdr:col>
      <xdr:colOff>0</xdr:colOff>
      <xdr:row>0</xdr:row>
      <xdr:rowOff>609600</xdr:rowOff>
    </xdr:to>
    <xdr:pic>
      <xdr:nvPicPr>
        <xdr:cNvPr id="4083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098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2152650</xdr:colOff>
      <xdr:row>7</xdr:row>
      <xdr:rowOff>323850</xdr:rowOff>
    </xdr:from>
    <xdr:to>
      <xdr:col>1</xdr:col>
      <xdr:colOff>438150</xdr:colOff>
      <xdr:row>8</xdr:row>
      <xdr:rowOff>190500</xdr:rowOff>
    </xdr:to>
    <xdr:pic macro="[0]!findNext_sheet">
      <xdr:nvPicPr>
        <xdr:cNvPr id="40839"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650" y="2409825"/>
          <a:ext cx="8953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847725</xdr:colOff>
      <xdr:row>8</xdr:row>
      <xdr:rowOff>95250</xdr:rowOff>
    </xdr:from>
    <xdr:to>
      <xdr:col>2</xdr:col>
      <xdr:colOff>1762125</xdr:colOff>
      <xdr:row>8</xdr:row>
      <xdr:rowOff>438150</xdr:rowOff>
    </xdr:to>
    <xdr:pic macro="[0]!Sheet9.addRow_DtlsSalPdBftsPayeDedFrmEmp_List">
      <xdr:nvPicPr>
        <xdr:cNvPr id="5289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294322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95250</xdr:colOff>
      <xdr:row>9</xdr:row>
      <xdr:rowOff>47625</xdr:rowOff>
    </xdr:from>
    <xdr:to>
      <xdr:col>3</xdr:col>
      <xdr:colOff>1009650</xdr:colOff>
      <xdr:row>9</xdr:row>
      <xdr:rowOff>390525</xdr:rowOff>
    </xdr:to>
    <xdr:pic macro="[0]!findNext_sheet">
      <xdr:nvPicPr>
        <xdr:cNvPr id="5290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337185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847725</xdr:colOff>
      <xdr:row>9</xdr:row>
      <xdr:rowOff>47625</xdr:rowOff>
    </xdr:from>
    <xdr:to>
      <xdr:col>2</xdr:col>
      <xdr:colOff>1762125</xdr:colOff>
      <xdr:row>9</xdr:row>
      <xdr:rowOff>390525</xdr:rowOff>
    </xdr:to>
    <xdr:pic macro="[0]!findPrev_sheet">
      <xdr:nvPicPr>
        <xdr:cNvPr id="52901"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3425" y="337185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95250</xdr:colOff>
      <xdr:row>8</xdr:row>
      <xdr:rowOff>104775</xdr:rowOff>
    </xdr:from>
    <xdr:to>
      <xdr:col>3</xdr:col>
      <xdr:colOff>1009650</xdr:colOff>
      <xdr:row>8</xdr:row>
      <xdr:rowOff>447675</xdr:rowOff>
    </xdr:to>
    <xdr:pic macro="[0]!DtlsSalPdBftsPayeDedFrmEmp_List">
      <xdr:nvPicPr>
        <xdr:cNvPr id="52902"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38800" y="295275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847725</xdr:colOff>
      <xdr:row>8</xdr:row>
      <xdr:rowOff>95250</xdr:rowOff>
    </xdr:from>
    <xdr:to>
      <xdr:col>2</xdr:col>
      <xdr:colOff>1762125</xdr:colOff>
      <xdr:row>8</xdr:row>
      <xdr:rowOff>438150</xdr:rowOff>
    </xdr:to>
    <xdr:pic macro="[0]!Sheet9.addRow_DtlsSalPdBftsPayeDedFrmEmp_List">
      <xdr:nvPicPr>
        <xdr:cNvPr id="5290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3425" y="2943225"/>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95250</xdr:colOff>
      <xdr:row>9</xdr:row>
      <xdr:rowOff>47625</xdr:rowOff>
    </xdr:from>
    <xdr:to>
      <xdr:col>3</xdr:col>
      <xdr:colOff>1009650</xdr:colOff>
      <xdr:row>9</xdr:row>
      <xdr:rowOff>390525</xdr:rowOff>
    </xdr:to>
    <xdr:pic macro="[0]!findNext_sheet">
      <xdr:nvPicPr>
        <xdr:cNvPr id="52904"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800" y="337185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847725</xdr:colOff>
      <xdr:row>9</xdr:row>
      <xdr:rowOff>47625</xdr:rowOff>
    </xdr:from>
    <xdr:to>
      <xdr:col>2</xdr:col>
      <xdr:colOff>1762125</xdr:colOff>
      <xdr:row>9</xdr:row>
      <xdr:rowOff>390525</xdr:rowOff>
    </xdr:to>
    <xdr:pic macro="[0]!findPrev_sheet">
      <xdr:nvPicPr>
        <xdr:cNvPr id="52905"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3425" y="337185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3</xdr:col>
      <xdr:colOff>95250</xdr:colOff>
      <xdr:row>8</xdr:row>
      <xdr:rowOff>104775</xdr:rowOff>
    </xdr:from>
    <xdr:to>
      <xdr:col>3</xdr:col>
      <xdr:colOff>1009650</xdr:colOff>
      <xdr:row>8</xdr:row>
      <xdr:rowOff>447675</xdr:rowOff>
    </xdr:to>
    <xdr:pic macro="[0]!DtlsSalPdBftsPayeDedFrmEmp_List">
      <xdr:nvPicPr>
        <xdr:cNvPr id="52906"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38800" y="2952750"/>
          <a:ext cx="9144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857250</xdr:colOff>
      <xdr:row>8</xdr:row>
      <xdr:rowOff>85725</xdr:rowOff>
    </xdr:from>
    <xdr:to>
      <xdr:col>3</xdr:col>
      <xdr:colOff>1019175</xdr:colOff>
      <xdr:row>9</xdr:row>
      <xdr:rowOff>390525</xdr:rowOff>
    </xdr:to>
    <xdr:grpSp>
      <xdr:nvGrpSpPr>
        <xdr:cNvPr id="55863" name="Group 1"/>
        <xdr:cNvGrpSpPr>
          <a:grpSpLocks/>
        </xdr:cNvGrpSpPr>
      </xdr:nvGrpSpPr>
      <xdr:grpSpPr bwMode="auto">
        <a:xfrm>
          <a:off x="4730750" y="2632075"/>
          <a:ext cx="2098675" cy="768350"/>
          <a:chOff x="4552950" y="2657475"/>
          <a:chExt cx="2009775" cy="770887"/>
        </a:xfrm>
      </xdr:grpSpPr>
      <xdr:pic macro="[0]!Sheet10.addRow_DtlsSalPdBftsPayeDedFrmDsblEmp_List">
        <xdr:nvPicPr>
          <xdr:cNvPr id="5586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2657475"/>
            <a:ext cx="913917" cy="34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5870"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8808" y="3086313"/>
            <a:ext cx="913917" cy="34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5871"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2950" y="3086313"/>
            <a:ext cx="913917" cy="34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DtlsSalPdBftsPayeDedFrmDsblEmp_List">
        <xdr:nvPicPr>
          <xdr:cNvPr id="55872"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48808" y="2666409"/>
            <a:ext cx="913917" cy="347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2</xdr:col>
      <xdr:colOff>857250</xdr:colOff>
      <xdr:row>8</xdr:row>
      <xdr:rowOff>85725</xdr:rowOff>
    </xdr:from>
    <xdr:to>
      <xdr:col>3</xdr:col>
      <xdr:colOff>1019175</xdr:colOff>
      <xdr:row>9</xdr:row>
      <xdr:rowOff>390525</xdr:rowOff>
    </xdr:to>
    <xdr:grpSp>
      <xdr:nvGrpSpPr>
        <xdr:cNvPr id="55864" name="Group 1"/>
        <xdr:cNvGrpSpPr>
          <a:grpSpLocks/>
        </xdr:cNvGrpSpPr>
      </xdr:nvGrpSpPr>
      <xdr:grpSpPr bwMode="auto">
        <a:xfrm>
          <a:off x="4730750" y="2632075"/>
          <a:ext cx="2098675" cy="768350"/>
          <a:chOff x="4552950" y="2657475"/>
          <a:chExt cx="2009775" cy="770887"/>
        </a:xfrm>
      </xdr:grpSpPr>
      <xdr:pic macro="[0]!Sheet10.addRow_DtlsSalPdBftsPayeDedFrmDsblEmp_List">
        <xdr:nvPicPr>
          <xdr:cNvPr id="55865"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2657475"/>
            <a:ext cx="913917" cy="34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5866"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8808" y="3086313"/>
            <a:ext cx="913917" cy="34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5867"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52950" y="3086313"/>
            <a:ext cx="913917" cy="342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DtlsSalPdBftsPayeDedFrmDsblEmp_List">
        <xdr:nvPicPr>
          <xdr:cNvPr id="55868"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48808" y="2666409"/>
            <a:ext cx="913917" cy="347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962025</xdr:colOff>
      <xdr:row>5</xdr:row>
      <xdr:rowOff>104775</xdr:rowOff>
    </xdr:from>
    <xdr:to>
      <xdr:col>3</xdr:col>
      <xdr:colOff>1123950</xdr:colOff>
      <xdr:row>6</xdr:row>
      <xdr:rowOff>400050</xdr:rowOff>
    </xdr:to>
    <xdr:grpSp>
      <xdr:nvGrpSpPr>
        <xdr:cNvPr id="56878" name="Group 1"/>
        <xdr:cNvGrpSpPr>
          <a:grpSpLocks/>
        </xdr:cNvGrpSpPr>
      </xdr:nvGrpSpPr>
      <xdr:grpSpPr bwMode="auto">
        <a:xfrm>
          <a:off x="4835525" y="1546225"/>
          <a:ext cx="2098675" cy="771525"/>
          <a:chOff x="4657725" y="1514475"/>
          <a:chExt cx="2009775" cy="771525"/>
        </a:xfrm>
      </xdr:grpSpPr>
      <xdr:pic macro="[0]!Sheet5.addRow_CarBenefit_List">
        <xdr:nvPicPr>
          <xdr:cNvPr id="5688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514475"/>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688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3583" y="1943242"/>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6886"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57725" y="1943242"/>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CarBenefit_List">
        <xdr:nvPicPr>
          <xdr:cNvPr id="56887"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583" y="1524031"/>
            <a:ext cx="91391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2</xdr:col>
      <xdr:colOff>962025</xdr:colOff>
      <xdr:row>5</xdr:row>
      <xdr:rowOff>104775</xdr:rowOff>
    </xdr:from>
    <xdr:to>
      <xdr:col>3</xdr:col>
      <xdr:colOff>1123950</xdr:colOff>
      <xdr:row>6</xdr:row>
      <xdr:rowOff>400050</xdr:rowOff>
    </xdr:to>
    <xdr:grpSp>
      <xdr:nvGrpSpPr>
        <xdr:cNvPr id="56879" name="Group 1"/>
        <xdr:cNvGrpSpPr>
          <a:grpSpLocks/>
        </xdr:cNvGrpSpPr>
      </xdr:nvGrpSpPr>
      <xdr:grpSpPr bwMode="auto">
        <a:xfrm>
          <a:off x="4835525" y="1546225"/>
          <a:ext cx="2098675" cy="771525"/>
          <a:chOff x="4657725" y="1514475"/>
          <a:chExt cx="2009775" cy="771525"/>
        </a:xfrm>
      </xdr:grpSpPr>
      <xdr:pic macro="[0]!Sheet5.addRow_CarBenefit_List">
        <xdr:nvPicPr>
          <xdr:cNvPr id="5688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514475"/>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688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53583" y="1943242"/>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6882"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57725" y="1943242"/>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CarBenefit_List">
        <xdr:nvPicPr>
          <xdr:cNvPr id="56883"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583" y="1524031"/>
            <a:ext cx="91391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962025</xdr:colOff>
      <xdr:row>5</xdr:row>
      <xdr:rowOff>85725</xdr:rowOff>
    </xdr:from>
    <xdr:to>
      <xdr:col>3</xdr:col>
      <xdr:colOff>1123950</xdr:colOff>
      <xdr:row>6</xdr:row>
      <xdr:rowOff>381000</xdr:rowOff>
    </xdr:to>
    <xdr:grpSp>
      <xdr:nvGrpSpPr>
        <xdr:cNvPr id="59940" name="Group 1"/>
        <xdr:cNvGrpSpPr>
          <a:grpSpLocks/>
        </xdr:cNvGrpSpPr>
      </xdr:nvGrpSpPr>
      <xdr:grpSpPr bwMode="auto">
        <a:xfrm>
          <a:off x="4835525" y="1508125"/>
          <a:ext cx="2098675" cy="771525"/>
          <a:chOff x="4657725" y="1495425"/>
          <a:chExt cx="2009775" cy="771525"/>
        </a:xfrm>
      </xdr:grpSpPr>
      <xdr:pic macro="[0]!Sheet13.addRow_InsReliefDtls_List">
        <xdr:nvPicPr>
          <xdr:cNvPr id="5994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495425"/>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9947"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7725" y="1924192"/>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9948"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53583" y="1924191"/>
            <a:ext cx="913917" cy="34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InsReliefDtls_List">
        <xdr:nvPicPr>
          <xdr:cNvPr id="59949"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583" y="1504981"/>
            <a:ext cx="913917" cy="347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2</xdr:col>
      <xdr:colOff>962025</xdr:colOff>
      <xdr:row>5</xdr:row>
      <xdr:rowOff>85725</xdr:rowOff>
    </xdr:from>
    <xdr:to>
      <xdr:col>3</xdr:col>
      <xdr:colOff>1123950</xdr:colOff>
      <xdr:row>6</xdr:row>
      <xdr:rowOff>381000</xdr:rowOff>
    </xdr:to>
    <xdr:grpSp>
      <xdr:nvGrpSpPr>
        <xdr:cNvPr id="59941" name="Group 1"/>
        <xdr:cNvGrpSpPr>
          <a:grpSpLocks/>
        </xdr:cNvGrpSpPr>
      </xdr:nvGrpSpPr>
      <xdr:grpSpPr bwMode="auto">
        <a:xfrm>
          <a:off x="4835525" y="1508125"/>
          <a:ext cx="2098675" cy="771525"/>
          <a:chOff x="4657725" y="1495425"/>
          <a:chExt cx="2009775" cy="771525"/>
        </a:xfrm>
      </xdr:grpSpPr>
      <xdr:pic macro="[0]!Sheet13.addRow_InsReliefDtls_List">
        <xdr:nvPicPr>
          <xdr:cNvPr id="5994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495425"/>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9943" name="Picture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7725" y="1924192"/>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9944"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53583" y="1924191"/>
            <a:ext cx="913917" cy="34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InsReliefDtls_List">
        <xdr:nvPicPr>
          <xdr:cNvPr id="59945"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3583" y="1504981"/>
            <a:ext cx="913917" cy="347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1038225</xdr:colOff>
      <xdr:row>5</xdr:row>
      <xdr:rowOff>114300</xdr:rowOff>
    </xdr:from>
    <xdr:to>
      <xdr:col>3</xdr:col>
      <xdr:colOff>1200150</xdr:colOff>
      <xdr:row>6</xdr:row>
      <xdr:rowOff>409575</xdr:rowOff>
    </xdr:to>
    <xdr:grpSp>
      <xdr:nvGrpSpPr>
        <xdr:cNvPr id="57898" name="Group 1"/>
        <xdr:cNvGrpSpPr>
          <a:grpSpLocks/>
        </xdr:cNvGrpSpPr>
      </xdr:nvGrpSpPr>
      <xdr:grpSpPr bwMode="auto">
        <a:xfrm>
          <a:off x="4911725" y="2133600"/>
          <a:ext cx="2098675" cy="771525"/>
          <a:chOff x="4733925" y="2171700"/>
          <a:chExt cx="2009172" cy="771525"/>
        </a:xfrm>
      </xdr:grpSpPr>
      <xdr:pic macro="[0]!Sheet14.addRow_TaxPdOnLumpSumPdAftrTrmtn_List">
        <xdr:nvPicPr>
          <xdr:cNvPr id="5790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2171700"/>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7905"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9180" y="2600467"/>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7906"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33925" y="2600467"/>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TaxPdOnLumpSumPdAftrTrmtn_List">
        <xdr:nvPicPr>
          <xdr:cNvPr id="57907"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29180" y="2181256"/>
            <a:ext cx="91391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2</xdr:col>
      <xdr:colOff>1038225</xdr:colOff>
      <xdr:row>5</xdr:row>
      <xdr:rowOff>114300</xdr:rowOff>
    </xdr:from>
    <xdr:to>
      <xdr:col>3</xdr:col>
      <xdr:colOff>1200150</xdr:colOff>
      <xdr:row>6</xdr:row>
      <xdr:rowOff>409575</xdr:rowOff>
    </xdr:to>
    <xdr:grpSp>
      <xdr:nvGrpSpPr>
        <xdr:cNvPr id="57899" name="Group 1"/>
        <xdr:cNvGrpSpPr>
          <a:grpSpLocks/>
        </xdr:cNvGrpSpPr>
      </xdr:nvGrpSpPr>
      <xdr:grpSpPr bwMode="auto">
        <a:xfrm>
          <a:off x="4911725" y="2133600"/>
          <a:ext cx="2098675" cy="771525"/>
          <a:chOff x="4733925" y="2171700"/>
          <a:chExt cx="2009172" cy="771525"/>
        </a:xfrm>
      </xdr:grpSpPr>
      <xdr:pic macro="[0]!Sheet14.addRow_TaxPdOnLumpSumPdAftrTrmtn_List">
        <xdr:nvPicPr>
          <xdr:cNvPr id="57900"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2171700"/>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7901"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9180" y="2600467"/>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7902"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33925" y="2600467"/>
            <a:ext cx="91391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TaxPdOnLumpSumPdAftrTrmtn_List">
        <xdr:nvPicPr>
          <xdr:cNvPr id="57903"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29180" y="2181256"/>
            <a:ext cx="91391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942975</xdr:colOff>
      <xdr:row>7</xdr:row>
      <xdr:rowOff>95250</xdr:rowOff>
    </xdr:from>
    <xdr:to>
      <xdr:col>3</xdr:col>
      <xdr:colOff>1104900</xdr:colOff>
      <xdr:row>8</xdr:row>
      <xdr:rowOff>390525</xdr:rowOff>
    </xdr:to>
    <xdr:grpSp>
      <xdr:nvGrpSpPr>
        <xdr:cNvPr id="54850" name="Group 1"/>
        <xdr:cNvGrpSpPr>
          <a:grpSpLocks/>
        </xdr:cNvGrpSpPr>
      </xdr:nvGrpSpPr>
      <xdr:grpSpPr bwMode="auto">
        <a:xfrm>
          <a:off x="4816475" y="2660650"/>
          <a:ext cx="2098675" cy="771525"/>
          <a:chOff x="4638675" y="2667000"/>
          <a:chExt cx="2009775" cy="771525"/>
        </a:xfrm>
      </xdr:grpSpPr>
      <xdr:pic macro="[0]!Sheet15.addRow_DtlsArrSalPdBftsPayeDedFrmEmp_List">
        <xdr:nvPicPr>
          <xdr:cNvPr id="5485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2667000"/>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485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313" y="3095767"/>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4858"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38675" y="3095767"/>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DtlsArrSalPdBftsPayeDedFrmEmp_List">
        <xdr:nvPicPr>
          <xdr:cNvPr id="54859"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34313" y="2675919"/>
            <a:ext cx="91413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twoCellAnchor>
    <xdr:from>
      <xdr:col>2</xdr:col>
      <xdr:colOff>942975</xdr:colOff>
      <xdr:row>7</xdr:row>
      <xdr:rowOff>95250</xdr:rowOff>
    </xdr:from>
    <xdr:to>
      <xdr:col>3</xdr:col>
      <xdr:colOff>1104900</xdr:colOff>
      <xdr:row>8</xdr:row>
      <xdr:rowOff>390525</xdr:rowOff>
    </xdr:to>
    <xdr:grpSp>
      <xdr:nvGrpSpPr>
        <xdr:cNvPr id="54851" name="Group 1"/>
        <xdr:cNvGrpSpPr>
          <a:grpSpLocks/>
        </xdr:cNvGrpSpPr>
      </xdr:nvGrpSpPr>
      <xdr:grpSpPr bwMode="auto">
        <a:xfrm>
          <a:off x="4816475" y="2660650"/>
          <a:ext cx="2098675" cy="771525"/>
          <a:chOff x="4638675" y="2667000"/>
          <a:chExt cx="2009775" cy="771525"/>
        </a:xfrm>
      </xdr:grpSpPr>
      <xdr:pic macro="[0]!Sheet15.addRow_DtlsArrSalPdBftsPayeDedFrmEmp_List">
        <xdr:nvPicPr>
          <xdr:cNvPr id="5485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2667000"/>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Next_sheet">
        <xdr:nvPicPr>
          <xdr:cNvPr id="54853"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4313" y="3095767"/>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findPrev_sheet">
        <xdr:nvPicPr>
          <xdr:cNvPr id="54854"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38675" y="3095767"/>
            <a:ext cx="914137" cy="34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pic macro="[0]!DtlsArrSalPdBftsPayeDedFrmEmp_List">
        <xdr:nvPicPr>
          <xdr:cNvPr id="54855" name="Pictur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34313" y="2675919"/>
            <a:ext cx="914137" cy="34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2"/>
  <sheetViews>
    <sheetView workbookViewId="0">
      <selection activeCell="C26" sqref="C26"/>
    </sheetView>
  </sheetViews>
  <sheetFormatPr defaultColWidth="0" defaultRowHeight="15" zeroHeight="1" x14ac:dyDescent="0.25"/>
  <cols>
    <col min="1" max="1" width="24.7109375" customWidth="1"/>
    <col min="2" max="2" width="8.85546875" customWidth="1"/>
    <col min="3" max="3" width="114.7109375" customWidth="1"/>
  </cols>
  <sheetData>
    <row r="1" spans="1:3" ht="16.5" customHeight="1" x14ac:dyDescent="0.25">
      <c r="A1" s="237" t="s">
        <v>0</v>
      </c>
      <c r="B1" s="237"/>
      <c r="C1" s="237"/>
    </row>
    <row r="2" spans="1:3" ht="15.75" x14ac:dyDescent="0.25">
      <c r="A2" s="1"/>
      <c r="B2" s="2"/>
      <c r="C2" s="3"/>
    </row>
    <row r="3" spans="1:3" ht="16.5" x14ac:dyDescent="0.3">
      <c r="A3" s="4" t="s">
        <v>1</v>
      </c>
      <c r="B3" s="2"/>
      <c r="C3" s="3"/>
    </row>
    <row r="4" spans="1:3" ht="15.75" x14ac:dyDescent="0.25">
      <c r="A4" s="1"/>
      <c r="B4" s="2" t="s">
        <v>2</v>
      </c>
      <c r="C4" s="3"/>
    </row>
    <row r="5" spans="1:3" ht="16.5" x14ac:dyDescent="0.3">
      <c r="A5" s="1"/>
      <c r="B5" s="5">
        <v>1</v>
      </c>
      <c r="C5" s="6" t="s">
        <v>3</v>
      </c>
    </row>
    <row r="6" spans="1:3" ht="15.75" x14ac:dyDescent="0.25">
      <c r="A6" s="1"/>
      <c r="B6" s="5">
        <v>2</v>
      </c>
      <c r="C6" s="6" t="s">
        <v>4</v>
      </c>
    </row>
    <row r="7" spans="1:3" ht="15.75" x14ac:dyDescent="0.25">
      <c r="A7" s="1"/>
      <c r="B7" s="5">
        <v>3</v>
      </c>
      <c r="C7" s="6" t="s">
        <v>5</v>
      </c>
    </row>
    <row r="8" spans="1:3" ht="15.75" x14ac:dyDescent="0.25">
      <c r="A8" s="1"/>
      <c r="B8" s="5">
        <v>4</v>
      </c>
      <c r="C8" s="6" t="s">
        <v>6</v>
      </c>
    </row>
    <row r="9" spans="1:3" ht="16.5" x14ac:dyDescent="0.3">
      <c r="A9" s="4" t="s">
        <v>7</v>
      </c>
      <c r="B9" s="2"/>
      <c r="C9" s="3"/>
    </row>
    <row r="10" spans="1:3" ht="15.75" x14ac:dyDescent="0.25">
      <c r="A10" s="1"/>
      <c r="B10" s="2" t="s">
        <v>2</v>
      </c>
      <c r="C10" s="3"/>
    </row>
    <row r="11" spans="1:3" ht="16.5" x14ac:dyDescent="0.3">
      <c r="A11" s="1"/>
      <c r="B11" s="5">
        <v>1</v>
      </c>
      <c r="C11" s="6" t="s">
        <v>8</v>
      </c>
    </row>
    <row r="12" spans="1:3" ht="15.75" x14ac:dyDescent="0.25">
      <c r="A12" s="1"/>
      <c r="B12" s="5">
        <v>2</v>
      </c>
      <c r="C12" s="6" t="s">
        <v>4</v>
      </c>
    </row>
    <row r="13" spans="1:3" ht="15.75" x14ac:dyDescent="0.25">
      <c r="A13" s="1"/>
      <c r="B13" s="5">
        <v>3</v>
      </c>
      <c r="C13" s="6" t="s">
        <v>5</v>
      </c>
    </row>
    <row r="14" spans="1:3" ht="15.75" x14ac:dyDescent="0.25">
      <c r="A14" s="1"/>
      <c r="B14" s="5">
        <v>4</v>
      </c>
      <c r="C14" s="6" t="s">
        <v>6</v>
      </c>
    </row>
    <row r="15" spans="1:3" ht="15.75" x14ac:dyDescent="0.25">
      <c r="A15" s="1"/>
      <c r="B15" s="2"/>
      <c r="C15" s="3"/>
    </row>
    <row r="16" spans="1:3" ht="16.5" x14ac:dyDescent="0.3">
      <c r="A16" s="4" t="s">
        <v>9</v>
      </c>
      <c r="B16" s="2"/>
      <c r="C16" s="3"/>
    </row>
    <row r="17" spans="1:3" ht="15.75" x14ac:dyDescent="0.25">
      <c r="A17" s="1"/>
      <c r="B17" s="2" t="s">
        <v>2</v>
      </c>
      <c r="C17" s="3"/>
    </row>
    <row r="18" spans="1:3" ht="33" x14ac:dyDescent="0.3">
      <c r="A18" s="1"/>
      <c r="B18" s="5">
        <v>1</v>
      </c>
      <c r="C18" s="6" t="s">
        <v>10</v>
      </c>
    </row>
    <row r="19" spans="1:3" ht="31.5" x14ac:dyDescent="0.25">
      <c r="A19" s="1"/>
      <c r="B19" s="5">
        <v>2</v>
      </c>
      <c r="C19" s="6" t="s">
        <v>11</v>
      </c>
    </row>
    <row r="20" spans="1:3" ht="15.75" x14ac:dyDescent="0.25">
      <c r="A20" s="1"/>
      <c r="B20" s="5">
        <v>3</v>
      </c>
      <c r="C20" s="6" t="s">
        <v>6</v>
      </c>
    </row>
    <row r="21" spans="1:3" ht="16.5" x14ac:dyDescent="0.3">
      <c r="A21" s="1"/>
      <c r="B21" s="5">
        <v>4</v>
      </c>
      <c r="C21" s="6" t="s">
        <v>12</v>
      </c>
    </row>
    <row r="22" spans="1:3" ht="15.75" x14ac:dyDescent="0.25">
      <c r="A22" s="1"/>
      <c r="B22" s="2"/>
      <c r="C22" s="3"/>
    </row>
    <row r="23" spans="1:3" ht="15.75" x14ac:dyDescent="0.25">
      <c r="A23" s="1"/>
      <c r="B23" s="7"/>
      <c r="C23" s="8" t="s">
        <v>13</v>
      </c>
    </row>
    <row r="24" spans="1:3" ht="16.5" x14ac:dyDescent="0.25">
      <c r="A24" s="1"/>
      <c r="B24" s="9"/>
      <c r="C24" s="8" t="s">
        <v>14</v>
      </c>
    </row>
    <row r="25" spans="1:3" ht="16.5" customHeight="1" x14ac:dyDescent="0.25">
      <c r="A25" s="1"/>
      <c r="B25" s="10" t="s">
        <v>15</v>
      </c>
      <c r="C25" s="8" t="s">
        <v>16</v>
      </c>
    </row>
    <row r="26" spans="1:3" ht="15.75" x14ac:dyDescent="0.25">
      <c r="A26" s="11"/>
      <c r="B26" s="11"/>
      <c r="C26" s="11"/>
    </row>
    <row r="27" spans="1:3" ht="15.75" customHeight="1" x14ac:dyDescent="0.25">
      <c r="A27" s="11"/>
      <c r="B27" s="238" t="s">
        <v>17</v>
      </c>
      <c r="C27" s="238"/>
    </row>
    <row r="28" spans="1:3" ht="15.75" x14ac:dyDescent="0.25">
      <c r="A28" s="11"/>
      <c r="B28" s="11"/>
      <c r="C28" s="11"/>
    </row>
    <row r="29" spans="1:3" ht="15.75" customHeight="1" x14ac:dyDescent="0.25">
      <c r="A29" s="239" t="s">
        <v>18</v>
      </c>
      <c r="B29" s="239"/>
      <c r="C29" s="239"/>
    </row>
    <row r="30" spans="1:3" ht="31.5" customHeight="1" x14ac:dyDescent="0.3">
      <c r="A30" s="240" t="s">
        <v>19</v>
      </c>
      <c r="B30" s="240"/>
      <c r="C30" s="240"/>
    </row>
    <row r="31" spans="1:3" ht="15.75" x14ac:dyDescent="0.25">
      <c r="A31" s="12"/>
      <c r="B31" s="13"/>
      <c r="C31" s="14"/>
    </row>
    <row r="32" spans="1:3" ht="16.5" x14ac:dyDescent="0.3">
      <c r="A32" s="241"/>
      <c r="B32" s="241"/>
      <c r="C32" s="241"/>
    </row>
  </sheetData>
  <sheetProtection sheet="1" objects="1" scenarios="1" selectLockedCells="1"/>
  <mergeCells count="5">
    <mergeCell ref="A1:C1"/>
    <mergeCell ref="B27:C27"/>
    <mergeCell ref="A29:C29"/>
    <mergeCell ref="A30:C30"/>
    <mergeCell ref="A32:C32"/>
  </mergeCells>
  <pageMargins left="0.7" right="0.7" top="0.75" bottom="0.75" header="0.51180555555555551" footer="0.51180555555555551"/>
  <pageSetup firstPageNumber="0"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10"/>
  <sheetViews>
    <sheetView workbookViewId="0">
      <selection activeCell="A5" sqref="A5"/>
    </sheetView>
  </sheetViews>
  <sheetFormatPr defaultColWidth="0" defaultRowHeight="15" zeroHeight="1" x14ac:dyDescent="0.25"/>
  <cols>
    <col min="1" max="37" width="27.7109375" customWidth="1"/>
    <col min="38" max="41" width="5" customWidth="1"/>
  </cols>
  <sheetData>
    <row r="1" spans="1:42" ht="33.75" customHeight="1" x14ac:dyDescent="0.25">
      <c r="A1" s="249" t="s">
        <v>567</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41"/>
      <c r="AM1" s="39"/>
      <c r="AN1" s="39"/>
      <c r="AO1" s="39"/>
    </row>
    <row r="2" spans="1:42" ht="21" customHeight="1" x14ac:dyDescent="0.25">
      <c r="A2" s="253"/>
      <c r="B2" s="253"/>
      <c r="C2" s="253"/>
      <c r="D2" s="253"/>
      <c r="E2" s="253"/>
      <c r="F2" s="253" t="s">
        <v>862</v>
      </c>
      <c r="G2" s="253"/>
      <c r="H2" s="253"/>
      <c r="I2" s="253"/>
      <c r="J2" s="253"/>
      <c r="K2" s="253"/>
      <c r="L2" s="253"/>
      <c r="M2" s="253"/>
      <c r="N2" s="253"/>
      <c r="O2" s="253" t="s">
        <v>863</v>
      </c>
      <c r="P2" s="253"/>
      <c r="Q2" s="253"/>
      <c r="R2" s="253"/>
      <c r="S2" s="253" t="s">
        <v>864</v>
      </c>
      <c r="T2" s="253"/>
      <c r="U2" s="253"/>
      <c r="V2" s="253"/>
      <c r="W2" s="253"/>
      <c r="X2" s="253"/>
      <c r="Y2" s="253" t="s">
        <v>887</v>
      </c>
      <c r="Z2" s="253"/>
      <c r="AA2" s="253"/>
      <c r="AB2" s="253"/>
      <c r="AC2" s="253"/>
      <c r="AD2" s="253"/>
      <c r="AE2" s="254"/>
      <c r="AF2" s="254"/>
      <c r="AG2" s="254"/>
      <c r="AH2" s="254"/>
      <c r="AI2" s="254"/>
      <c r="AJ2" s="254"/>
      <c r="AK2" s="254"/>
      <c r="AL2" s="41"/>
      <c r="AM2" s="39"/>
      <c r="AN2" s="39"/>
      <c r="AO2" s="39"/>
    </row>
    <row r="3" spans="1:42" ht="21" customHeight="1" x14ac:dyDescent="0.25">
      <c r="A3" s="253"/>
      <c r="B3" s="253"/>
      <c r="C3" s="253"/>
      <c r="D3" s="253"/>
      <c r="E3" s="253"/>
      <c r="F3" s="253"/>
      <c r="G3" s="253"/>
      <c r="H3" s="253"/>
      <c r="I3" s="253"/>
      <c r="J3" s="253"/>
      <c r="K3" s="253"/>
      <c r="L3" s="253"/>
      <c r="M3" s="253"/>
      <c r="N3" s="253"/>
      <c r="O3" s="253"/>
      <c r="P3" s="253"/>
      <c r="Q3" s="253"/>
      <c r="R3" s="253"/>
      <c r="S3" s="253"/>
      <c r="T3" s="253"/>
      <c r="U3" s="253"/>
      <c r="V3" s="253"/>
      <c r="W3" s="253"/>
      <c r="X3" s="253"/>
      <c r="Y3" s="253" t="s">
        <v>866</v>
      </c>
      <c r="Z3" s="253"/>
      <c r="AA3" s="253"/>
      <c r="AB3" s="253"/>
      <c r="AC3" s="253"/>
      <c r="AD3" s="253"/>
      <c r="AE3" s="254"/>
      <c r="AF3" s="254"/>
      <c r="AG3" s="254"/>
      <c r="AH3" s="254"/>
      <c r="AI3" s="254"/>
      <c r="AJ3" s="254"/>
      <c r="AK3" s="254"/>
      <c r="AL3" s="41"/>
      <c r="AM3" s="39"/>
      <c r="AN3" s="39"/>
      <c r="AO3" s="39"/>
    </row>
    <row r="4" spans="1:42" ht="82.5" x14ac:dyDescent="0.25">
      <c r="A4" s="43" t="s">
        <v>407</v>
      </c>
      <c r="B4" s="43" t="s">
        <v>408</v>
      </c>
      <c r="C4" s="43" t="s">
        <v>509</v>
      </c>
      <c r="D4" s="43" t="s">
        <v>510</v>
      </c>
      <c r="E4" s="43" t="s">
        <v>566</v>
      </c>
      <c r="F4" s="43" t="s">
        <v>445</v>
      </c>
      <c r="G4" s="43" t="s">
        <v>446</v>
      </c>
      <c r="H4" s="43" t="s">
        <v>447</v>
      </c>
      <c r="I4" s="43" t="s">
        <v>448</v>
      </c>
      <c r="J4" s="43" t="s">
        <v>449</v>
      </c>
      <c r="K4" s="43" t="s">
        <v>450</v>
      </c>
      <c r="L4" s="43" t="s">
        <v>451</v>
      </c>
      <c r="M4" s="43" t="s">
        <v>452</v>
      </c>
      <c r="N4" s="43" t="s">
        <v>867</v>
      </c>
      <c r="O4" s="43" t="s">
        <v>888</v>
      </c>
      <c r="P4" s="43" t="s">
        <v>869</v>
      </c>
      <c r="Q4" s="43" t="s">
        <v>870</v>
      </c>
      <c r="R4" s="43" t="s">
        <v>871</v>
      </c>
      <c r="S4" s="43" t="s">
        <v>513</v>
      </c>
      <c r="T4" s="43" t="s">
        <v>872</v>
      </c>
      <c r="U4" s="43" t="s">
        <v>873</v>
      </c>
      <c r="V4" s="43" t="s">
        <v>874</v>
      </c>
      <c r="W4" s="43" t="s">
        <v>875</v>
      </c>
      <c r="X4" s="43" t="s">
        <v>889</v>
      </c>
      <c r="Y4" s="43" t="s">
        <v>877</v>
      </c>
      <c r="Z4" s="43" t="s">
        <v>878</v>
      </c>
      <c r="AA4" s="43" t="s">
        <v>879</v>
      </c>
      <c r="AB4" s="43" t="s">
        <v>1151</v>
      </c>
      <c r="AC4" s="43" t="s">
        <v>1227</v>
      </c>
      <c r="AD4" s="43" t="s">
        <v>880</v>
      </c>
      <c r="AE4" s="53" t="s">
        <v>890</v>
      </c>
      <c r="AF4" s="43" t="s">
        <v>891</v>
      </c>
      <c r="AG4" s="43" t="s">
        <v>892</v>
      </c>
      <c r="AH4" s="43" t="s">
        <v>1147</v>
      </c>
      <c r="AI4" s="53" t="s">
        <v>893</v>
      </c>
      <c r="AJ4" s="54" t="s">
        <v>894</v>
      </c>
      <c r="AK4" s="55" t="s">
        <v>885</v>
      </c>
      <c r="AL4" s="39"/>
      <c r="AM4" s="39"/>
      <c r="AN4" s="39"/>
      <c r="AO4" s="39"/>
    </row>
    <row r="5" spans="1:42" ht="15.75" x14ac:dyDescent="0.25">
      <c r="A5" s="44" t="s">
        <v>949</v>
      </c>
      <c r="B5" s="44"/>
      <c r="C5" s="45"/>
      <c r="D5" s="44"/>
      <c r="E5" s="56"/>
      <c r="F5" s="46"/>
      <c r="G5" s="46"/>
      <c r="H5" s="46"/>
      <c r="I5" s="46"/>
      <c r="J5" s="46"/>
      <c r="K5" s="46"/>
      <c r="L5" s="46"/>
      <c r="M5" s="46"/>
      <c r="N5" s="57" t="str">
        <f>IF(A5="","",SUM(F5:M5))</f>
        <v/>
      </c>
      <c r="O5" s="46"/>
      <c r="P5" s="46"/>
      <c r="Q5" s="57" t="str">
        <f>IF(A5="","",IF(P5&gt;3000,SUM(O5:P5),O5))</f>
        <v/>
      </c>
      <c r="R5" s="122"/>
      <c r="S5" s="45"/>
      <c r="T5" s="117"/>
      <c r="U5" s="57" t="str">
        <f>IF(A5="","",IF(AM5="",0,IF(AM5="0",0,IF(AM5="3",10*(SUM(N5,Q5))/100,IF(AM5="4",IF(R5="",0,R5*15/100),IF((15*(SUM(N5,Q5))/100)&gt;T5,(15*(SUM(N5,Q5))/100),T5))))))</f>
        <v/>
      </c>
      <c r="V5" s="121"/>
      <c r="W5" s="59" t="str">
        <f>IF(A5="","",IF(ROUND(U5,2)-ROUND(V5,2)&lt;0,0,ROUND(U5,2)-ROUND(V5,2)))</f>
        <v/>
      </c>
      <c r="X5" s="57" t="str">
        <f>IF(A5="","",SUM(N5,Q5,R5,W5))</f>
        <v/>
      </c>
      <c r="Y5" s="59" t="str">
        <f>IF(N5="","",IF(AND(C5="Resident",D5="Primary Employee"),30*N5/100,"0.00"))</f>
        <v/>
      </c>
      <c r="Z5" s="121"/>
      <c r="AA5" s="59" t="str">
        <f>IF(A5="","",IF(AND(C5="Resident",D5="Primary Employee"),20000,"0.00"))</f>
        <v/>
      </c>
      <c r="AB5" s="121"/>
      <c r="AC5" s="121"/>
      <c r="AD5" s="57" t="str">
        <f>IF(A5="","",IF(Z5&lt;&gt;"",IF(Y5&lt;Z5,IF(Y5&lt;AA5,Y5,AA5),IF(Z5&lt;AA5,Z5,AA5)),IF(Y5&lt;AA5,Y5,AA5))+(IF(AB5&gt;AC5,AB5,AC5)))</f>
        <v/>
      </c>
      <c r="AE5" s="57" t="str">
        <f>IF(A5="","",150000)</f>
        <v/>
      </c>
      <c r="AF5" s="59" t="str">
        <f>IF(A5="","",IF(ROUND(X5,2)-ROUND(AD5,2)-ROUND(AE5,2)&lt;0,0,ROUND(X5,2)-ROUND(AD5,2)-ROUND(AE5,2)))</f>
        <v/>
      </c>
      <c r="AG5" s="57" t="str">
        <f>IF(AF5="","",getTotalTaxPayble(AF5,D5,RtnInf.RtnYear))</f>
        <v/>
      </c>
      <c r="AH5" s="122"/>
      <c r="AI5" s="122"/>
      <c r="AJ5" s="60" t="str">
        <f>IF(A5="","",IF(AI5="", IF(AG5-AH5&lt;0, 0, AG5-AH5), IF(AG5-AH5-AI5&lt;0,0,AG5-AH5-AI5)))</f>
        <v/>
      </c>
      <c r="AK5" s="46"/>
      <c r="AL5" s="39" t="str">
        <f>IFERROR(LOOKUP(D5,TypeOFEmp,TypeOFEmpCode),"")</f>
        <v/>
      </c>
      <c r="AM5" s="39" t="str">
        <f>IFERROR(LOOKUP(S5,SortedTypeOfHousing,TypeOfHousingCode),"")</f>
        <v/>
      </c>
      <c r="AN5" s="118" t="str">
        <f>IFERROR(LOOKUP(C5,SortedResidentStatus,ResidentStatusCode),"")</f>
        <v/>
      </c>
      <c r="AO5" s="39" t="str">
        <f>IF(A5="","","DTDSBEMP")</f>
        <v/>
      </c>
      <c r="AP5" s="49"/>
    </row>
    <row r="6" spans="1:42" ht="15.75" x14ac:dyDescent="0.25">
      <c r="A6" s="44" t="s">
        <v>949</v>
      </c>
      <c r="B6" s="44"/>
      <c r="C6" s="45"/>
      <c r="D6" s="44"/>
      <c r="E6" s="56"/>
      <c r="F6" s="46"/>
      <c r="G6" s="46"/>
      <c r="H6" s="46"/>
      <c r="I6" s="46"/>
      <c r="J6" s="46"/>
      <c r="K6" s="46"/>
      <c r="L6" s="46"/>
      <c r="M6" s="46"/>
      <c r="N6" s="58" t="str">
        <f>IF(A6="","",SUM(F6:M6))</f>
        <v/>
      </c>
      <c r="O6" s="46"/>
      <c r="P6" s="46"/>
      <c r="Q6" s="58" t="str">
        <f>IF(A6="","",IF(P6&gt;3000,SUM(O6:P6),O6))</f>
        <v/>
      </c>
      <c r="R6" s="121"/>
      <c r="S6" s="45"/>
      <c r="T6" s="117"/>
      <c r="U6" s="57" t="str">
        <f>IF(A6="","",IF(AM6="",0,IF(AM6="0",0,IF(AM6="3",10*(SUM(N6,Q6))/100,IF(AM6="4",IF(R6="",0,R6*15/100),IF((15*(SUM(N6,Q6))/100)&gt;T6,(15*(SUM(N6,Q6))/100),T6))))))</f>
        <v/>
      </c>
      <c r="V6" s="121"/>
      <c r="W6" s="59" t="str">
        <f>IF(A6="","",IF(ROUND(U6,2)-ROUND(V6,2)&lt;0,0,ROUND(U6,2)-ROUND(V6,2)))</f>
        <v/>
      </c>
      <c r="X6" s="57" t="str">
        <f>IF(A6="","",SUM(N6,Q6,R6,W6))</f>
        <v/>
      </c>
      <c r="Y6" s="48" t="str">
        <f>IF(N6="","",IF(AND(C6="Resident",D6="Primary Employee"),30*N6/100,"0.00"))</f>
        <v/>
      </c>
      <c r="Z6" s="121"/>
      <c r="AA6" s="48" t="str">
        <f>IF(A6="","",IF(AND(C6="Resident",D6="Primary Employee"),20000,"0.00"))</f>
        <v/>
      </c>
      <c r="AB6" s="121"/>
      <c r="AC6" s="121"/>
      <c r="AD6" s="57" t="str">
        <f>IF(A6="","",IF(Z6&lt;&gt;"",IF(Y6&lt;Z6,IF(Y6&lt;AA6,Y6,AA6),IF(Z6&lt;AA6,Z6,AA6)),IF(Y6&lt;AA6,Y6,AA6))+(IF(AB6&gt;AC6,AB6,AC6)))</f>
        <v/>
      </c>
      <c r="AE6" s="57" t="str">
        <f>IF(A6="","",150000)</f>
        <v/>
      </c>
      <c r="AF6" s="59" t="str">
        <f>IF(A6="","",IF(ROUND(X6,2)-ROUND(AD6,2)-ROUND(AE6,2)&lt;0,0,ROUND(X6,2)-ROUND(AD6,2)-ROUND(AE6,2)))</f>
        <v/>
      </c>
      <c r="AG6" s="58" t="str">
        <f>IF(AF6="","",getTotalTaxPayble(AF6,D6,RtnInf.RtnYear))</f>
        <v/>
      </c>
      <c r="AH6" s="122"/>
      <c r="AI6" s="122"/>
      <c r="AJ6" s="61" t="str">
        <f>IF(A6="","",IF(AI6="", IF(AG6-AH6&lt;0, 0, AG6-AH6), IF(AG6-AH6-AI6&lt;0,0,AG6-AH6-AI6)))</f>
        <v/>
      </c>
      <c r="AK6" s="46"/>
      <c r="AL6" s="39" t="str">
        <f>IFERROR(LOOKUP(D6,TypeOFEmp,TypeOFEmpCode),"")</f>
        <v/>
      </c>
      <c r="AM6" s="39" t="str">
        <f>IFERROR(LOOKUP(S6,SortedTypeOfHousing,TypeOfHousingCode),"")</f>
        <v/>
      </c>
      <c r="AN6" s="39" t="str">
        <f>IFERROR(LOOKUP(C6,SortedResidentStatus,ResidentStatusCode),"")</f>
        <v/>
      </c>
      <c r="AO6" s="39" t="str">
        <f>IF(A6="","","DTDSBEMP")</f>
        <v/>
      </c>
      <c r="AP6" s="49"/>
    </row>
    <row r="7" spans="1:42" ht="15.75" hidden="1" x14ac:dyDescent="0.25">
      <c r="A7" s="62"/>
      <c r="B7" s="63"/>
      <c r="C7" s="64"/>
      <c r="D7" s="63"/>
      <c r="E7" s="65"/>
      <c r="F7" s="66"/>
      <c r="G7" s="66"/>
      <c r="H7" s="66"/>
      <c r="I7" s="66"/>
      <c r="J7" s="66"/>
      <c r="K7" s="66"/>
      <c r="L7" s="66"/>
      <c r="M7" s="66"/>
      <c r="N7" s="67"/>
      <c r="O7" s="67"/>
      <c r="P7" s="66"/>
      <c r="Q7" s="67"/>
      <c r="R7" s="67"/>
      <c r="S7" s="64"/>
      <c r="T7" s="68"/>
      <c r="U7" s="67"/>
      <c r="V7" s="67"/>
      <c r="W7" s="68"/>
      <c r="X7" s="67"/>
      <c r="Y7" s="68"/>
      <c r="Z7" s="67"/>
      <c r="AA7" s="68"/>
      <c r="AB7" s="67"/>
      <c r="AC7" s="67"/>
      <c r="AD7" s="67"/>
      <c r="AE7" s="67"/>
      <c r="AF7" s="68"/>
      <c r="AG7" s="67"/>
      <c r="AH7" s="67"/>
      <c r="AI7" s="66"/>
      <c r="AJ7" s="69"/>
      <c r="AK7" s="46"/>
      <c r="AL7" s="39"/>
      <c r="AM7" s="39"/>
      <c r="AN7" s="39"/>
      <c r="AO7" s="39"/>
      <c r="AP7" s="49"/>
    </row>
    <row r="8" spans="1:42" ht="16.5" customHeight="1" x14ac:dyDescent="0.3">
      <c r="A8" s="252" t="s">
        <v>886</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70">
        <f ca="1">SUM(AJ5:OFFSET(DtlsSalPdBftsPayeDedFrmDsblEmpListTO,-1,0))</f>
        <v>0</v>
      </c>
      <c r="AK8" s="47">
        <f ca="1">SUM(AK5:OFFSET(DtlsSalPdBftsSelfPayTaxDEListTO,-1,0))</f>
        <v>0</v>
      </c>
      <c r="AL8" s="39"/>
      <c r="AM8" s="39"/>
      <c r="AN8" s="71"/>
      <c r="AO8" s="39"/>
    </row>
    <row r="9" spans="1:42" ht="36.75" customHeight="1" x14ac:dyDescent="0.25">
      <c r="A9" s="39"/>
      <c r="B9" s="39"/>
      <c r="C9" s="39"/>
      <c r="D9" s="39" t="s">
        <v>895</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row>
    <row r="10" spans="1:42" ht="36.75" customHeight="1"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row>
  </sheetData>
  <sheetProtection password="94AB" sheet="1" objects="1" scenarios="1" selectLockedCells="1"/>
  <mergeCells count="12">
    <mergeCell ref="A8:AI8"/>
    <mergeCell ref="A1:AK1"/>
    <mergeCell ref="A2:E3"/>
    <mergeCell ref="F2:N3"/>
    <mergeCell ref="O2:Q3"/>
    <mergeCell ref="R2:R3"/>
    <mergeCell ref="S2:W3"/>
    <mergeCell ref="X2:X3"/>
    <mergeCell ref="Y2:AD2"/>
    <mergeCell ref="AE2:AK3"/>
    <mergeCell ref="Y3:AA3"/>
    <mergeCell ref="AB3:AD3"/>
  </mergeCells>
  <dataValidations xWindow="1064" yWindow="527" count="8">
    <dataValidation type="decimal" allowBlank="1" showInputMessage="1" showErrorMessage="1" errorTitle="Data Error:" error="Please enter positive numeric value of length less than or equal to 15 digit." promptTitle="Numeric:" prompt="Enter numeric value of length less than or equal to 15 digit." sqref="F5:M7 O5:P6 R5:R7 T5:T7 V5:V7 Z5:Z7 AB5:AC7 AH5:AI7 AK5:AK7 P7">
      <formula1>0</formula1>
      <formula2>999999999999999</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_x000a_" sqref="B5:B7">
      <formula1>50</formula1>
      <formula2>0</formula2>
    </dataValidation>
    <dataValidation type="textLength" allowBlank="1" showInputMessage="1" showErrorMessage="1" errorTitle="Data Error:" error="Please enter PIN in proper format.  " promptTitle="Alphanumeric:" prompt="Enter 11 digit alphanumeric values for PIN. " sqref="A5:A7">
      <formula1>11</formula1>
      <formula2>11</formula2>
    </dataValidation>
    <dataValidation type="list" allowBlank="1" showInputMessage="1" showErrorMessage="1" errorTitle="Data Error:" error="Please select data from DropDown Only." promptTitle="List:" prompt="Select data from DropDown List. _x000a_" sqref="S5:S7">
      <formula1>TypeOfHousing</formula1>
      <formula2>0</formula2>
    </dataValidation>
    <dataValidation type="list" allowBlank="1" showInputMessage="1" showErrorMessage="1" errorTitle="Data Error:" error="Please select data from DropDown Only." promptTitle="List:" prompt="Select data from DropDown List." sqref="D5:D7">
      <formula1>TypeOFEmp</formula1>
      <formula2>0</formula2>
    </dataValidation>
    <dataValidation type="textLength" operator="lessThanOrEqual" allowBlank="1" showInputMessage="1" showErrorMessage="1" errorTitle="Data Error:" error="Please enter alphanumeric value of length less than or equal to 20  characters.Special characters  are  not allowed." promptTitle="Alphanumeric:" prompt="Enter alphanumeric value of length less than or equal to 20  characters.Special characters  are  not allowed." sqref="E6:E7">
      <formula1>20</formula1>
      <formula2>0</formula2>
    </dataValidation>
    <dataValidation type="list" allowBlank="1" showInputMessage="1" showErrorMessage="1" errorTitle="Data Error:" error="Please select data from DropDown Only." promptTitle="List:" prompt="Select data from DropDown List. _x000a_" sqref="C5:C7">
      <formula1>ResidentStatus</formula1>
      <formula2>0</formula2>
    </dataValidation>
    <dataValidation type="textLength" operator="lessThanOrEqual" allowBlank="1" showInputMessage="1" showErrorMessage="1" errorTitle="Data Error:" error="Please enter alphanumeric value of length less than or equal to 20  characters.Special characters  are  not allowed." promptTitle="Alphanumeric:" prompt="Enter alphanumeric value of length less than or equal to 20  characters.Only Special characters like ( space : - , / . \n ' &amp; ( ) ` $ % { } ! |  # :) are allowed." sqref="E5">
      <formula1>20</formula1>
    </dataValidation>
  </dataValidations>
  <pageMargins left="0.7" right="0.7" top="0.75" bottom="0.75" header="0.51180555555555551" footer="0.51180555555555551"/>
  <pageSetup firstPageNumber="0"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3"/>
  <sheetViews>
    <sheetView workbookViewId="0">
      <selection activeCell="A4" sqref="A4"/>
    </sheetView>
  </sheetViews>
  <sheetFormatPr defaultColWidth="0" defaultRowHeight="15" zeroHeight="1" x14ac:dyDescent="0.25"/>
  <cols>
    <col min="1" max="10" width="27.7109375" customWidth="1"/>
    <col min="11" max="14" width="3.5703125" customWidth="1"/>
    <col min="15" max="15" width="5" style="39" customWidth="1"/>
  </cols>
  <sheetData>
    <row r="1" spans="1:15" ht="33.75" customHeight="1" x14ac:dyDescent="0.25">
      <c r="A1" s="255" t="s">
        <v>621</v>
      </c>
      <c r="B1" s="255"/>
      <c r="C1" s="255"/>
      <c r="D1" s="255"/>
      <c r="E1" s="255"/>
      <c r="F1" s="255"/>
      <c r="G1" s="255"/>
      <c r="H1" s="255"/>
      <c r="I1" s="255"/>
      <c r="J1" s="255"/>
      <c r="K1" s="39"/>
      <c r="L1" s="39"/>
      <c r="M1" s="39"/>
      <c r="N1" s="39"/>
    </row>
    <row r="2" spans="1:15" ht="33" x14ac:dyDescent="0.25">
      <c r="A2" s="55" t="s">
        <v>407</v>
      </c>
      <c r="B2" s="55" t="s">
        <v>613</v>
      </c>
      <c r="C2" s="55" t="s">
        <v>614</v>
      </c>
      <c r="D2" s="55" t="s">
        <v>397</v>
      </c>
      <c r="E2" s="55" t="s">
        <v>615</v>
      </c>
      <c r="F2" s="55" t="s">
        <v>616</v>
      </c>
      <c r="G2" s="55" t="s">
        <v>617</v>
      </c>
      <c r="H2" s="55" t="s">
        <v>896</v>
      </c>
      <c r="I2" s="55" t="s">
        <v>897</v>
      </c>
      <c r="J2" s="55" t="s">
        <v>898</v>
      </c>
      <c r="K2" s="39"/>
      <c r="L2" s="39"/>
      <c r="M2" s="39"/>
      <c r="N2" s="39"/>
    </row>
    <row r="3" spans="1:15" s="27" customFormat="1" ht="15.75" x14ac:dyDescent="0.25">
      <c r="A3" s="72" t="s">
        <v>949</v>
      </c>
      <c r="B3" s="73"/>
      <c r="C3" s="72"/>
      <c r="D3" s="72"/>
      <c r="E3" s="73"/>
      <c r="F3" s="74"/>
      <c r="G3" s="73"/>
      <c r="H3" s="121"/>
      <c r="I3" s="195"/>
      <c r="J3" s="58" t="str">
        <f>IF(AND(I3&lt;&gt;"",I3&lt;&gt;0),IF(E3="","",ROUND(IF(E3="Saloon Hatch Backs and Estates",IF(LOOKUP(F3,{0,1201,1501,1751,2001,3001},{43200,50400,69600,86400,103200,172800})/12&gt;(I3*2%),LOOKUP(F3,{0,1201,1501,1751,2001,3001},{43200,50400,69600,86400,103200,172800})/12,I3*2%),IF(E3="Pick Ups, Panel Vans Uncovered",IF(LOOKUP(F3,{0,1751},{43200,50400})/12&gt;(I3*2%),LOOKUP(F3,{0,1751},{43200,50400})/12,I3*2%),IF(E3="Land Rovers/ Cruisers(excludes Range Rovers and vehicles of similar nature)",IF(86400/12&gt;I3*2%,86400/12,I3*2%),0))),2)),IF(H3="","",ROUND(H3,2)))</f>
        <v/>
      </c>
      <c r="K3" s="39" t="str">
        <f>IFERROR(LOOKUP(E3,SortedBodyType,BodyTypeCode),"")</f>
        <v/>
      </c>
      <c r="L3" s="39" t="str">
        <f>IFERROR(LOOKUP(G3,SortedCarType,CarTypeCode),"")</f>
        <v/>
      </c>
      <c r="M3" s="39" t="str">
        <f>IFERROR(LOOKUP(B3,RefSchedules,RefSchedulesCode),"")</f>
        <v/>
      </c>
      <c r="N3" s="39" t="str">
        <f>CONCATENATE(A3,B3)</f>
        <v/>
      </c>
      <c r="O3" s="39" t="str">
        <f>CONCATENATE(A3,C3)</f>
        <v/>
      </c>
    </row>
    <row r="4" spans="1:15" s="27" customFormat="1" ht="15.75" x14ac:dyDescent="0.25">
      <c r="A4" s="44" t="s">
        <v>949</v>
      </c>
      <c r="B4" s="77"/>
      <c r="C4" s="76"/>
      <c r="D4" s="76"/>
      <c r="E4" s="77"/>
      <c r="F4" s="78"/>
      <c r="G4" s="77"/>
      <c r="H4" s="122"/>
      <c r="I4" s="194"/>
      <c r="J4" s="58" t="str">
        <f>IF(AND(I4&lt;&gt;"",I4&lt;&gt;0),IF(E4="","",ROUND(IF(E4="Saloon Hatch Backs and Estates",IF(LOOKUP(F4,{0,1201,1501,1751,2001,3001},{43200,50400,69600,86400,103200,172800})/12&gt;(I4*2%),LOOKUP(F4,{0,1201,1501,1751,2001,3001},{43200,50400,69600,86400,103200,172800})/12,I4*2%),IF(E4="Pick Ups, Panel Vans Uncovered",IF(LOOKUP(F4,{0,1751},{43200,50400})/12&gt;(I4*2%),LOOKUP(F4,{0,1751},{43200,50400})/12,I4*2%),IF(E4="Land Rovers/ Cruisers(excludes Range Rovers and vehicles of similar nature)",IF(86400/12&gt;I4*2%,86400/12,I4*2%),0))),2)),IF(H4="","",ROUND(H4,2)))</f>
        <v/>
      </c>
      <c r="K4" s="39" t="str">
        <f>IFERROR(LOOKUP(E4,SortedBodyType,BodyTypeCode),"")</f>
        <v/>
      </c>
      <c r="L4" s="39" t="str">
        <f>IFERROR(LOOKUP(G4,SortedCarType,CarTypeCode),"")</f>
        <v/>
      </c>
      <c r="M4" s="39" t="str">
        <f>IFERROR(LOOKUP(B4,RefSchedules,RefSchedulesCode),"")</f>
        <v/>
      </c>
      <c r="N4" s="39" t="str">
        <f>CONCATENATE(A4,B4)</f>
        <v/>
      </c>
      <c r="O4" s="39" t="str">
        <f>CONCATENATE(A4,C4)</f>
        <v/>
      </c>
    </row>
    <row r="5" spans="1:15" ht="18" customHeight="1" x14ac:dyDescent="0.3">
      <c r="A5" s="256" t="s">
        <v>886</v>
      </c>
      <c r="B5" s="256"/>
      <c r="C5" s="256"/>
      <c r="D5" s="256"/>
      <c r="E5" s="256"/>
      <c r="F5" s="256"/>
      <c r="G5" s="256"/>
      <c r="H5" s="256"/>
      <c r="I5" s="256"/>
      <c r="J5" s="47">
        <f ca="1">SUM(J3:OFFSET(CarBenefitListTO,-1,0))</f>
        <v>0</v>
      </c>
      <c r="K5" s="39"/>
      <c r="L5" s="39"/>
      <c r="M5" s="39"/>
      <c r="N5" s="39"/>
    </row>
    <row r="6" spans="1:15" ht="37.5" customHeight="1" x14ac:dyDescent="0.25">
      <c r="A6" s="39"/>
      <c r="B6" s="39"/>
      <c r="C6" s="39"/>
      <c r="D6" s="39"/>
      <c r="E6" s="39"/>
      <c r="F6" s="39"/>
      <c r="G6" s="39"/>
      <c r="H6" s="39"/>
      <c r="I6" s="39"/>
      <c r="J6" s="39"/>
      <c r="K6" s="39"/>
      <c r="L6" s="39"/>
      <c r="M6" s="39"/>
      <c r="N6" s="39"/>
    </row>
    <row r="7" spans="1:15" ht="37.5" customHeight="1" x14ac:dyDescent="0.25">
      <c r="A7" s="39"/>
      <c r="B7" s="39"/>
      <c r="C7" s="39"/>
      <c r="D7" s="39"/>
      <c r="E7" s="39"/>
      <c r="F7" s="39"/>
      <c r="G7" s="39"/>
      <c r="H7" s="39"/>
      <c r="I7" s="39"/>
      <c r="J7" s="39"/>
      <c r="K7" s="39"/>
      <c r="L7" s="39"/>
      <c r="M7" s="39"/>
      <c r="N7" s="39"/>
    </row>
    <row r="8" spans="1:15" hidden="1" x14ac:dyDescent="0.25"/>
    <row r="9" spans="1:15" hidden="1" x14ac:dyDescent="0.25"/>
    <row r="10" spans="1:15" hidden="1" x14ac:dyDescent="0.25"/>
    <row r="11" spans="1:15" hidden="1" x14ac:dyDescent="0.25"/>
    <row r="12" spans="1:15" hidden="1" x14ac:dyDescent="0.25"/>
    <row r="13" spans="1:15" hidden="1" x14ac:dyDescent="0.25"/>
  </sheetData>
  <sheetProtection password="94AB" sheet="1" objects="1" scenarios="1" selectLockedCells="1"/>
  <mergeCells count="2">
    <mergeCell ref="A1:J1"/>
    <mergeCell ref="A5:I5"/>
  </mergeCells>
  <dataValidations xWindow="1251" yWindow="571" count="8">
    <dataValidation type="decimal" allowBlank="1" showInputMessage="1" showErrorMessage="1" errorTitle="Data Error:" error="Please enter positive numeric value of length less than or equal to 15 digit." promptTitle="Numeric:" prompt="Enter numeric value of length less than or equal to 15 digit." sqref="H3:I4 F3:F4">
      <formula1>0</formula1>
      <formula2>999999999999999</formula2>
    </dataValidation>
    <dataValidation type="textLength" allowBlank="1" showInputMessage="1" showErrorMessage="1" errorTitle="Data Error:" error="Please enter PIN in proper format.  " promptTitle="Alphanumeric:" prompt="Enter 11 digit alphanumeric values for PIN. " sqref="A3:A4">
      <formula1>11</formula1>
      <formula2>11</formula2>
    </dataValidation>
    <dataValidation type="decimal" allowBlank="1" errorTitle="Data Error:" error="Please enter positive numeric value of length less than or equal to 15 digit." promptTitle="Numeric:" prompt="Enter numeric value of length less than or equal to 15 digit." sqref="J3:J4">
      <formula1>1</formula1>
      <formula2>999999999999999</formula2>
    </dataValidation>
    <dataValidation type="list" allowBlank="1" showInputMessage="1" showErrorMessage="1" errorTitle="Data Error:" error="Please select data from DropDown Only." promptTitle="List:" prompt="Select data from DropDown List. _x000a_" sqref="B3:B4">
      <formula1>RefSchedules</formula1>
      <formula2>0</formula2>
    </dataValidation>
    <dataValidation type="list" allowBlank="1" showInputMessage="1" showErrorMessage="1" errorTitle="Data Error:" error="Please select data from DropDown Only." promptTitle="List:" prompt="Select data from DropDown List. " sqref="G3:G4">
      <formula1>CarType</formula1>
      <formula2>0</formula2>
    </dataValidation>
    <dataValidation type="list" allowBlank="1" showInputMessage="1" showErrorMessage="1" errorTitle="Data Error:" error="Please select data from DropDown Only." promptTitle="List:" prompt="Select data from DropDown List. " sqref="E3:E4">
      <formula1>BodyType</formula1>
      <formula2>0</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 are allowed._x000a_" sqref="D3:D4">
      <formula1>50</formula1>
      <formula2>0</formula2>
    </dataValidation>
    <dataValidation type="textLength" operator="lessThanOrEqual" allowBlank="1" showInputMessage="1" showErrorMessage="1" errorTitle="Data Error:" error="Please enter alphanumeric value of length less than or equal to 20  characters." promptTitle="Alphanumeric:" prompt="Enter alphanumeric value of length less than or equal to 20  characters.Special characters like Space , - . / # : are allowed._x000a_" sqref="C3:C4">
      <formula1>20</formula1>
      <formula2>0</formula2>
    </dataValidation>
  </dataValidations>
  <pageMargins left="0.7" right="0.7" top="0.75" bottom="0.75" header="0.51180555555555551" footer="0.51180555555555551"/>
  <pageSetup firstPageNumber="0"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7"/>
  <sheetViews>
    <sheetView topLeftCell="G1" workbookViewId="0">
      <selection activeCell="K3" sqref="K3"/>
    </sheetView>
  </sheetViews>
  <sheetFormatPr defaultColWidth="0" defaultRowHeight="15" zeroHeight="1" x14ac:dyDescent="0.25"/>
  <cols>
    <col min="1" max="14" width="27.7109375" customWidth="1"/>
    <col min="15" max="15" width="3.5703125" style="79" customWidth="1"/>
    <col min="16" max="16" width="8" customWidth="1"/>
    <col min="17" max="17" width="3.5703125" customWidth="1"/>
    <col min="18" max="18" width="21.28515625" customWidth="1"/>
  </cols>
  <sheetData>
    <row r="1" spans="1:18" ht="33.75" customHeight="1" x14ac:dyDescent="0.25">
      <c r="A1" s="246" t="s">
        <v>651</v>
      </c>
      <c r="B1" s="246"/>
      <c r="C1" s="246"/>
      <c r="D1" s="246"/>
      <c r="E1" s="246"/>
      <c r="F1" s="246"/>
      <c r="G1" s="246"/>
      <c r="H1" s="246"/>
      <c r="I1" s="246"/>
      <c r="J1" s="246"/>
      <c r="K1" s="246"/>
      <c r="L1" s="246"/>
      <c r="M1" s="246"/>
      <c r="N1" s="246"/>
      <c r="O1" s="71"/>
      <c r="P1" s="37"/>
      <c r="Q1" s="37"/>
      <c r="R1" s="39"/>
    </row>
    <row r="2" spans="1:18" ht="33" x14ac:dyDescent="0.25">
      <c r="A2" s="55" t="s">
        <v>407</v>
      </c>
      <c r="B2" s="55" t="s">
        <v>613</v>
      </c>
      <c r="C2" s="55" t="s">
        <v>640</v>
      </c>
      <c r="D2" s="55" t="s">
        <v>641</v>
      </c>
      <c r="E2" s="55" t="s">
        <v>642</v>
      </c>
      <c r="F2" s="55" t="s">
        <v>643</v>
      </c>
      <c r="G2" s="55" t="s">
        <v>644</v>
      </c>
      <c r="H2" s="55" t="s">
        <v>645</v>
      </c>
      <c r="I2" s="55" t="s">
        <v>646</v>
      </c>
      <c r="J2" s="55" t="s">
        <v>647</v>
      </c>
      <c r="K2" s="55" t="s">
        <v>899</v>
      </c>
      <c r="L2" s="55" t="s">
        <v>649</v>
      </c>
      <c r="M2" s="55" t="s">
        <v>650</v>
      </c>
      <c r="N2" s="55" t="s">
        <v>900</v>
      </c>
      <c r="O2" s="37"/>
      <c r="P2" s="37"/>
      <c r="Q2" s="37"/>
      <c r="R2" s="39"/>
    </row>
    <row r="3" spans="1:18" ht="15.75" x14ac:dyDescent="0.25">
      <c r="A3" s="114" t="s">
        <v>949</v>
      </c>
      <c r="B3" s="115" t="s">
        <v>949</v>
      </c>
      <c r="C3" s="114" t="s">
        <v>949</v>
      </c>
      <c r="D3" s="114" t="s">
        <v>949</v>
      </c>
      <c r="E3" s="115" t="s">
        <v>949</v>
      </c>
      <c r="F3" s="114" t="s">
        <v>949</v>
      </c>
      <c r="G3" s="115" t="s">
        <v>949</v>
      </c>
      <c r="H3" s="207" t="s">
        <v>949</v>
      </c>
      <c r="I3" s="116" t="s">
        <v>949</v>
      </c>
      <c r="J3" s="116" t="s">
        <v>949</v>
      </c>
      <c r="K3" s="117" t="s">
        <v>949</v>
      </c>
      <c r="L3" s="117" t="s">
        <v>949</v>
      </c>
      <c r="M3" s="116" t="s">
        <v>949</v>
      </c>
      <c r="N3" s="117" t="s">
        <v>949</v>
      </c>
      <c r="O3" s="37" t="str">
        <f>IFERROR(LOOKUP(E3,PurposeOfPolicy,PolicyCode),"")</f>
        <v/>
      </c>
      <c r="P3" s="37" t="str">
        <f>IFERROR(LOOKUP(G3,HolderPolicy,HolderPolicyCode),"")</f>
        <v/>
      </c>
      <c r="Q3" s="37" t="str">
        <f>IFERROR(LOOKUP(B3,RefSchedules,RefSchedulesCode),"")</f>
        <v/>
      </c>
      <c r="R3" s="39" t="str">
        <f>CONCATENATE(A3,B3)</f>
        <v/>
      </c>
    </row>
    <row r="4" spans="1:18" ht="15.75" x14ac:dyDescent="0.25">
      <c r="A4" s="114" t="s">
        <v>949</v>
      </c>
      <c r="B4" s="115" t="s">
        <v>949</v>
      </c>
      <c r="C4" s="114" t="s">
        <v>949</v>
      </c>
      <c r="D4" s="114" t="s">
        <v>949</v>
      </c>
      <c r="E4" s="115" t="s">
        <v>949</v>
      </c>
      <c r="F4" s="114" t="s">
        <v>949</v>
      </c>
      <c r="G4" s="115" t="s">
        <v>949</v>
      </c>
      <c r="H4" s="207" t="s">
        <v>949</v>
      </c>
      <c r="I4" s="116" t="s">
        <v>949</v>
      </c>
      <c r="J4" s="116" t="s">
        <v>949</v>
      </c>
      <c r="K4" s="117" t="s">
        <v>949</v>
      </c>
      <c r="L4" s="117" t="s">
        <v>949</v>
      </c>
      <c r="M4" s="116" t="s">
        <v>949</v>
      </c>
      <c r="N4" s="117" t="s">
        <v>949</v>
      </c>
      <c r="O4" s="37" t="str">
        <f>IFERROR(LOOKUP(E4,PurposeOfPolicy,PolicyCode),"")</f>
        <v/>
      </c>
      <c r="P4" s="37" t="str">
        <f>IFERROR(LOOKUP(G4,HolderPolicy,HolderPolicyCode),"")</f>
        <v/>
      </c>
      <c r="Q4" s="37" t="str">
        <f>IFERROR(LOOKUP(B4,RefSchedules,RefSchedulesCode),"")</f>
        <v/>
      </c>
      <c r="R4" s="39" t="str">
        <f>CONCATENATE(A4,B4)</f>
        <v/>
      </c>
    </row>
    <row r="5" spans="1:18" ht="16.5" customHeight="1" x14ac:dyDescent="0.3">
      <c r="A5" s="257" t="s">
        <v>886</v>
      </c>
      <c r="B5" s="257"/>
      <c r="C5" s="257"/>
      <c r="D5" s="257"/>
      <c r="E5" s="257"/>
      <c r="F5" s="257"/>
      <c r="G5" s="257"/>
      <c r="H5" s="257"/>
      <c r="I5" s="257"/>
      <c r="J5" s="257"/>
      <c r="K5" s="257"/>
      <c r="L5" s="257"/>
      <c r="M5" s="80"/>
      <c r="N5" s="47">
        <f ca="1">SUM(N3:OFFSET(InsReliefDtlsListTO,-1,0))</f>
        <v>0</v>
      </c>
      <c r="O5" s="71"/>
      <c r="P5" s="37"/>
      <c r="Q5" s="37"/>
      <c r="R5" s="39"/>
    </row>
    <row r="6" spans="1:18" ht="37.5" customHeight="1" x14ac:dyDescent="0.25">
      <c r="A6" s="39"/>
      <c r="B6" s="39"/>
      <c r="C6" s="39"/>
      <c r="D6" s="39"/>
      <c r="E6" s="39"/>
      <c r="F6" s="39"/>
      <c r="G6" s="39"/>
      <c r="H6" s="39"/>
      <c r="I6" s="39"/>
      <c r="J6" s="39"/>
      <c r="K6" s="39"/>
      <c r="L6" s="39"/>
      <c r="M6" s="39"/>
      <c r="N6" s="39"/>
      <c r="O6" s="71"/>
      <c r="P6" s="37"/>
      <c r="Q6" s="37"/>
      <c r="R6" s="39"/>
    </row>
    <row r="7" spans="1:18" ht="37.5" customHeight="1" x14ac:dyDescent="0.25">
      <c r="A7" s="39"/>
      <c r="B7" s="39"/>
      <c r="C7" s="39"/>
      <c r="D7" s="39"/>
      <c r="E7" s="39"/>
      <c r="F7" s="39"/>
      <c r="G7" s="39"/>
      <c r="H7" s="39"/>
      <c r="I7" s="39"/>
      <c r="J7" s="39"/>
      <c r="K7" s="39"/>
      <c r="L7" s="39"/>
      <c r="M7" s="39"/>
      <c r="N7" s="39"/>
      <c r="O7" s="71"/>
      <c r="P7" s="37"/>
      <c r="Q7" s="37"/>
      <c r="R7" s="39"/>
    </row>
  </sheetData>
  <sheetProtection password="94AB" sheet="1" objects="1" scenarios="1" selectLockedCells="1"/>
  <mergeCells count="2">
    <mergeCell ref="A1:N1"/>
    <mergeCell ref="A5:L5"/>
  </mergeCells>
  <dataValidations xWindow="20081" yWindow="6298" count="11">
    <dataValidation type="textLength" allowBlank="1" showInputMessage="1" showErrorMessage="1" errorTitle="Data Error:" error="Please enter date value in dd/mm/yyyy format." promptTitle="Date:" prompt="Enter date value in dd/mm/yyyy format." sqref="J3 M3:M4">
      <formula1>10</formula1>
      <formula2>10</formula2>
    </dataValidation>
    <dataValidation type="decimal" allowBlank="1" showInputMessage="1" showErrorMessage="1" errorTitle="Data Error:" error="Please enter positive numeric value of length less than or equal to 15 digit." promptTitle="Numeric:" prompt="Enter numeric value of length less than or equal to 15 digit." sqref="K3:L4">
      <formula1>0</formula1>
      <formula2>999999999999999</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_x000a_" sqref="D3:D4">
      <formula1>50</formula1>
      <formula2>0</formula2>
    </dataValidation>
    <dataValidation type="textLength" allowBlank="1" showInputMessage="1" showErrorMessage="1" errorTitle="Data Error:" error="Please enter PIN in proper format.  " promptTitle="Alphanumeric:" prompt="Enter 11 digit alphanumeric values for PIN. " sqref="A3:A4 C3:C4">
      <formula1>11</formula1>
      <formula2>11</formula2>
    </dataValidation>
    <dataValidation type="textLength" allowBlank="1" showInputMessage="1" showErrorMessage="1" errorTitle="Date" error="Please enter date value in dd/mm/yyyy format." promptTitle="Date:" prompt="Enter date value in dd/mm/yyyy format." sqref="I3 I4:J4">
      <formula1>10</formula1>
      <formula2>10</formula2>
    </dataValidation>
    <dataValidation type="list" allowBlank="1" showInputMessage="1" showErrorMessage="1" errorTitle="Data Error:" error="Please select data from DropDown Only." promptTitle="List:" prompt="Select data from DropDown List. _x000a_" sqref="B3:B4">
      <formula1>RefSchedules</formula1>
      <formula2>0</formula2>
    </dataValidation>
    <dataValidation type="list" allowBlank="1" showInputMessage="1" showErrorMessage="1" errorTitle="Data Error:" error="Please select data from DropDown Only." promptTitle="List:" prompt="Select data from DropDown List. _x000a_" sqref="E3:E4">
      <formula1>PurposeOfPolicy</formula1>
      <formula2>0</formula2>
    </dataValidation>
    <dataValidation type="list" allowBlank="1" showInputMessage="1" showErrorMessage="1" errorTitle="Data Error:" error="Please select data from DropDown Only." promptTitle="List:" prompt="Select data from DropDown List. _x000a_" sqref="G3:G4">
      <formula1>HolderPolicy</formula1>
      <formula2>0</formula2>
    </dataValidation>
    <dataValidation type="textLength" operator="lessThanOrEqual" allowBlank="1" showInputMessage="1" showErrorMessage="1" errorTitle="Data Error:" error="Please enter alphanumeric value of length less than or equal to 20  characters." promptTitle="Alphanumeric:" prompt="Enter alphanumeric value of length less than or equal to 20  characters.Special characters like Space , - . / : are allowed._x000a_" sqref="F3:F4">
      <formula1>20</formula1>
      <formula2>0</formula2>
    </dataValidation>
    <dataValidation type="whole" allowBlank="1" showInputMessage="1" showErrorMessage="1" errorTitle="Data Error:" error="Please Enter age of child between 1 to 18 Years." promptTitle="Numeric:" prompt="Enter age of child between 1 to 18 Years." sqref="H3:H4">
      <formula1>1</formula1>
      <formula2>18</formula2>
    </dataValidation>
    <dataValidation allowBlank="1" errorTitle="Data Error:" error="Please enter positive numeric value of length less than or equal to 15 digit." promptTitle="Numeric:" prompt="Enter numeric value of length less than or equal to 15 digit." sqref="N3:N4">
      <formula1>0</formula1>
      <formula2>0</formula2>
    </dataValidation>
  </dataValidations>
  <pageMargins left="0.7" right="0.7" top="0.75" bottom="0.75" header="0.51180555555555551" footer="0.51180555555555551"/>
  <pageSetup firstPageNumber="0"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
  <sheetViews>
    <sheetView workbookViewId="0">
      <selection activeCell="A3" sqref="A3"/>
    </sheetView>
  </sheetViews>
  <sheetFormatPr defaultColWidth="0" defaultRowHeight="16.5" zeroHeight="1" x14ac:dyDescent="0.3"/>
  <cols>
    <col min="1" max="12" width="27.7109375" style="29" customWidth="1"/>
    <col min="13" max="13" width="14" style="29" customWidth="1"/>
    <col min="14" max="16384" width="0" style="29" hidden="1"/>
  </cols>
  <sheetData>
    <row r="1" spans="1:13" ht="33.75" customHeight="1" x14ac:dyDescent="0.3">
      <c r="A1" s="249" t="s">
        <v>677</v>
      </c>
      <c r="B1" s="249"/>
      <c r="C1" s="249"/>
      <c r="D1" s="249"/>
      <c r="E1" s="249"/>
      <c r="F1" s="249"/>
      <c r="G1" s="249"/>
      <c r="H1" s="249"/>
      <c r="I1" s="249"/>
      <c r="J1" s="249"/>
      <c r="K1" s="249"/>
      <c r="L1" s="249"/>
      <c r="M1" s="81"/>
    </row>
    <row r="2" spans="1:13" ht="82.5" x14ac:dyDescent="0.3">
      <c r="A2" s="55" t="s">
        <v>407</v>
      </c>
      <c r="B2" s="55" t="s">
        <v>408</v>
      </c>
      <c r="C2" s="55" t="s">
        <v>409</v>
      </c>
      <c r="D2" s="55" t="s">
        <v>410</v>
      </c>
      <c r="E2" s="55" t="s">
        <v>44</v>
      </c>
      <c r="F2" s="55" t="s">
        <v>673</v>
      </c>
      <c r="G2" s="55" t="s">
        <v>411</v>
      </c>
      <c r="H2" s="55" t="s">
        <v>412</v>
      </c>
      <c r="I2" s="55" t="s">
        <v>901</v>
      </c>
      <c r="J2" s="55" t="s">
        <v>902</v>
      </c>
      <c r="K2" s="55" t="s">
        <v>903</v>
      </c>
      <c r="L2" s="55" t="s">
        <v>904</v>
      </c>
      <c r="M2" s="81"/>
    </row>
    <row r="3" spans="1:13" x14ac:dyDescent="0.3">
      <c r="A3" s="44" t="s">
        <v>949</v>
      </c>
      <c r="B3" s="82"/>
      <c r="C3" s="38"/>
      <c r="D3" s="38"/>
      <c r="E3" s="83"/>
      <c r="F3" s="83"/>
      <c r="G3" s="46"/>
      <c r="H3" s="46"/>
      <c r="I3" s="84" t="str">
        <f>IF(A3="","",SUM(G3:H3))</f>
        <v/>
      </c>
      <c r="J3" s="84" t="str">
        <f>IF(E3="","",IF(I3="",0,getTaxPayableFromYear(E3,I3)))</f>
        <v/>
      </c>
      <c r="K3" s="75"/>
      <c r="L3" s="84" t="str">
        <f>IF(A3="","",IF(J3="","",IF(ROUND(J3,2)-ROUND(K3,2)&lt;0,0,ROUND(J3,2)-ROUND(K3,2))))</f>
        <v/>
      </c>
      <c r="M3" s="85"/>
    </row>
    <row r="4" spans="1:13" x14ac:dyDescent="0.3">
      <c r="A4" s="44"/>
      <c r="B4" s="44"/>
      <c r="C4" s="38"/>
      <c r="D4" s="38"/>
      <c r="E4" s="83"/>
      <c r="F4" s="83"/>
      <c r="G4" s="46"/>
      <c r="H4" s="46"/>
      <c r="I4" s="84" t="str">
        <f>IF(A4="","",SUM(G4:H4))</f>
        <v/>
      </c>
      <c r="J4" s="84" t="str">
        <f>IF(E4="","",IF(I4="",0,getTaxPayableFromYear(E4,I4)))</f>
        <v/>
      </c>
      <c r="K4" s="75"/>
      <c r="L4" s="84" t="str">
        <f>IF(A4="","",IF(J4="","",IF(ROUND(J4,2)-ROUND(K4,2)&lt;0,0,ROUND(J4,2)-ROUND(K4,2))))</f>
        <v/>
      </c>
      <c r="M4" s="85"/>
    </row>
    <row r="5" spans="1:13" ht="17.25" customHeight="1" x14ac:dyDescent="0.3">
      <c r="A5" s="258" t="s">
        <v>886</v>
      </c>
      <c r="B5" s="258"/>
      <c r="C5" s="258"/>
      <c r="D5" s="258"/>
      <c r="E5" s="258"/>
      <c r="F5" s="258"/>
      <c r="G5" s="258"/>
      <c r="H5" s="258"/>
      <c r="I5" s="258"/>
      <c r="J5" s="258"/>
      <c r="K5" s="258"/>
      <c r="L5" s="86">
        <f ca="1">SUM(L3:OFFSET(TaxPdOnLumpSumPdAftrTrmtnListTO,-1,0))</f>
        <v>0</v>
      </c>
      <c r="M5" s="81"/>
    </row>
    <row r="6" spans="1:13" ht="37.5" customHeight="1" x14ac:dyDescent="0.3">
      <c r="A6" s="81"/>
      <c r="B6" s="81"/>
      <c r="C6" s="81"/>
      <c r="D6" s="81"/>
      <c r="E6" s="81"/>
      <c r="F6" s="81"/>
      <c r="G6" s="81"/>
      <c r="H6" s="81"/>
      <c r="I6" s="81"/>
      <c r="J6" s="81"/>
      <c r="K6" s="81"/>
      <c r="L6" s="81"/>
      <c r="M6" s="81"/>
    </row>
    <row r="7" spans="1:13" ht="37.5" customHeight="1" x14ac:dyDescent="0.3">
      <c r="A7" s="81"/>
      <c r="B7" s="81"/>
      <c r="C7" s="81"/>
      <c r="D7" s="81"/>
      <c r="E7" s="81"/>
      <c r="F7" s="81"/>
      <c r="G7" s="81"/>
      <c r="H7" s="81"/>
      <c r="I7" s="81"/>
      <c r="J7" s="81"/>
      <c r="K7" s="81"/>
      <c r="L7" s="81"/>
      <c r="M7" s="81"/>
    </row>
  </sheetData>
  <sheetProtection password="94AB" sheet="1" objects="1" scenarios="1" selectLockedCells="1"/>
  <mergeCells count="2">
    <mergeCell ref="A1:L1"/>
    <mergeCell ref="A5:K5"/>
  </mergeCells>
  <dataValidations xWindow="634" yWindow="503" count="6">
    <dataValidation type="textLength" allowBlank="1" showInputMessage="1" showErrorMessage="1" errorTitle="Data Error:" error="Please enter date value in dd/mm/yyyy format." promptTitle="Date:" prompt="Enter date value in dd/mm/yyyy format." sqref="C3:D4">
      <formula1>10</formula1>
      <formula2>10</formula2>
    </dataValidation>
    <dataValidation type="decimal" allowBlank="1" showInputMessage="1" showErrorMessage="1" errorTitle="Data Error:" error="Please enter positive numeric value of length less than or equal to 15 digit." promptTitle="Numeric:" prompt="Enter numeric value of length less than or equal to 15 digit." sqref="G3:H4 K3:K4">
      <formula1>0</formula1>
      <formula2>999999999999999</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_x000a_" sqref="B4">
      <formula1>50</formula1>
      <formula2>0</formula2>
    </dataValidation>
    <dataValidation type="textLength" allowBlank="1" showInputMessage="1" showErrorMessage="1" errorTitle="Data Error:" error="Please enter PIN in proper format.  " promptTitle="Alphanumeric:" prompt="Enter 11 digit alphanumeric values for PIN. " sqref="A3:A4">
      <formula1>11</formula1>
      <formula2>11</formula2>
    </dataValidation>
    <dataValidation type="list" allowBlank="1" showInputMessage="1" showErrorMessage="1" error="Please select data from DropDown Only." promptTitle="Year:" prompt="Select data from DropDown List." sqref="E3:F4">
      <formula1>OtherYear</formula1>
      <formula2>0</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 sqref="B3">
      <formula1>50</formula1>
    </dataValidation>
  </dataValidations>
  <pageMargins left="0.7" right="0.7" top="0.75" bottom="0.75" header="0.51180555555555551" footer="0.51180555555555551"/>
  <pageSetup firstPageNumber="0"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R13"/>
  <sheetViews>
    <sheetView workbookViewId="0">
      <selection activeCell="A5" sqref="A5"/>
    </sheetView>
  </sheetViews>
  <sheetFormatPr defaultColWidth="0" defaultRowHeight="15" zeroHeight="1" x14ac:dyDescent="0.25"/>
  <cols>
    <col min="1" max="39" width="27.7109375" customWidth="1"/>
    <col min="40" max="44" width="3.5703125" customWidth="1"/>
  </cols>
  <sheetData>
    <row r="1" spans="1:44" ht="33.75" customHeight="1" x14ac:dyDescent="0.25">
      <c r="A1" s="249" t="s">
        <v>905</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41"/>
      <c r="AO1" s="39"/>
      <c r="AP1" s="39"/>
      <c r="AQ1" s="39"/>
      <c r="AR1" s="39"/>
    </row>
    <row r="2" spans="1:44" ht="21" customHeight="1" x14ac:dyDescent="0.25">
      <c r="A2" s="253"/>
      <c r="B2" s="253"/>
      <c r="C2" s="253"/>
      <c r="D2" s="253"/>
      <c r="E2" s="253"/>
      <c r="F2" s="253"/>
      <c r="G2" s="253" t="s">
        <v>862</v>
      </c>
      <c r="H2" s="253"/>
      <c r="I2" s="253"/>
      <c r="J2" s="253"/>
      <c r="K2" s="253"/>
      <c r="L2" s="253"/>
      <c r="M2" s="253"/>
      <c r="N2" s="253"/>
      <c r="O2" s="253"/>
      <c r="P2" s="253" t="s">
        <v>863</v>
      </c>
      <c r="Q2" s="253"/>
      <c r="R2" s="253"/>
      <c r="S2" s="253"/>
      <c r="T2" s="253" t="s">
        <v>864</v>
      </c>
      <c r="U2" s="253"/>
      <c r="V2" s="253"/>
      <c r="W2" s="253"/>
      <c r="X2" s="253"/>
      <c r="Y2" s="253"/>
      <c r="Z2" s="260" t="s">
        <v>865</v>
      </c>
      <c r="AA2" s="260"/>
      <c r="AB2" s="260"/>
      <c r="AC2" s="260"/>
      <c r="AD2" s="260"/>
      <c r="AE2" s="260"/>
      <c r="AF2" s="253"/>
      <c r="AG2" s="253"/>
      <c r="AH2" s="253"/>
      <c r="AI2" s="253"/>
      <c r="AJ2" s="253"/>
      <c r="AK2" s="253"/>
      <c r="AL2" s="253"/>
      <c r="AM2" s="253"/>
      <c r="AN2" s="39"/>
      <c r="AO2" s="39"/>
      <c r="AP2" s="39"/>
      <c r="AQ2" s="39"/>
      <c r="AR2" s="39"/>
    </row>
    <row r="3" spans="1:44" ht="21" customHeight="1" x14ac:dyDescent="0.25">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t="s">
        <v>866</v>
      </c>
      <c r="AA3" s="253"/>
      <c r="AB3" s="253"/>
      <c r="AC3" s="253"/>
      <c r="AD3" s="253"/>
      <c r="AE3" s="253"/>
      <c r="AF3" s="253"/>
      <c r="AG3" s="253"/>
      <c r="AH3" s="253"/>
      <c r="AI3" s="253"/>
      <c r="AJ3" s="253"/>
      <c r="AK3" s="253"/>
      <c r="AL3" s="253"/>
      <c r="AM3" s="253"/>
      <c r="AN3" s="39"/>
      <c r="AO3" s="39"/>
      <c r="AP3" s="39"/>
      <c r="AQ3" s="39"/>
      <c r="AR3" s="39"/>
    </row>
    <row r="4" spans="1:44" ht="82.5" x14ac:dyDescent="0.25">
      <c r="A4" s="43" t="s">
        <v>407</v>
      </c>
      <c r="B4" s="43" t="s">
        <v>408</v>
      </c>
      <c r="C4" s="43" t="s">
        <v>694</v>
      </c>
      <c r="D4" s="43" t="s">
        <v>695</v>
      </c>
      <c r="E4" s="43" t="s">
        <v>509</v>
      </c>
      <c r="F4" s="43" t="s">
        <v>510</v>
      </c>
      <c r="G4" s="43" t="s">
        <v>445</v>
      </c>
      <c r="H4" s="43" t="s">
        <v>446</v>
      </c>
      <c r="I4" s="43" t="s">
        <v>447</v>
      </c>
      <c r="J4" s="43" t="s">
        <v>448</v>
      </c>
      <c r="K4" s="43" t="s">
        <v>449</v>
      </c>
      <c r="L4" s="43" t="s">
        <v>450</v>
      </c>
      <c r="M4" s="43" t="s">
        <v>451</v>
      </c>
      <c r="N4" s="43" t="s">
        <v>452</v>
      </c>
      <c r="O4" s="43" t="s">
        <v>867</v>
      </c>
      <c r="P4" s="43" t="s">
        <v>906</v>
      </c>
      <c r="Q4" s="43" t="s">
        <v>869</v>
      </c>
      <c r="R4" s="43" t="s">
        <v>907</v>
      </c>
      <c r="S4" s="43" t="s">
        <v>871</v>
      </c>
      <c r="T4" s="43" t="s">
        <v>513</v>
      </c>
      <c r="U4" s="43" t="s">
        <v>872</v>
      </c>
      <c r="V4" s="43" t="s">
        <v>873</v>
      </c>
      <c r="W4" s="43" t="s">
        <v>874</v>
      </c>
      <c r="X4" s="43" t="s">
        <v>908</v>
      </c>
      <c r="Y4" s="43" t="s">
        <v>909</v>
      </c>
      <c r="Z4" s="43" t="s">
        <v>877</v>
      </c>
      <c r="AA4" s="43" t="s">
        <v>878</v>
      </c>
      <c r="AB4" s="43" t="s">
        <v>879</v>
      </c>
      <c r="AC4" s="43" t="s">
        <v>1152</v>
      </c>
      <c r="AD4" s="43" t="s">
        <v>1227</v>
      </c>
      <c r="AE4" s="43" t="s">
        <v>880</v>
      </c>
      <c r="AF4" s="43" t="s">
        <v>881</v>
      </c>
      <c r="AG4" s="43" t="s">
        <v>882</v>
      </c>
      <c r="AH4" s="43" t="s">
        <v>1147</v>
      </c>
      <c r="AI4" s="43" t="s">
        <v>910</v>
      </c>
      <c r="AJ4" s="43" t="s">
        <v>911</v>
      </c>
      <c r="AK4" s="43" t="s">
        <v>912</v>
      </c>
      <c r="AL4" s="43" t="s">
        <v>913</v>
      </c>
      <c r="AM4" s="55" t="s">
        <v>885</v>
      </c>
      <c r="AN4" s="39"/>
      <c r="AO4" s="39"/>
      <c r="AP4" s="39"/>
      <c r="AQ4" s="39"/>
      <c r="AR4" s="39"/>
    </row>
    <row r="5" spans="1:44" ht="15.75" customHeight="1" x14ac:dyDescent="0.25">
      <c r="A5" s="44" t="s">
        <v>949</v>
      </c>
      <c r="B5" s="44"/>
      <c r="C5" s="36"/>
      <c r="D5" s="87"/>
      <c r="E5" s="45"/>
      <c r="F5" s="44"/>
      <c r="G5" s="46"/>
      <c r="H5" s="46"/>
      <c r="I5" s="46"/>
      <c r="J5" s="46"/>
      <c r="K5" s="46"/>
      <c r="L5" s="46"/>
      <c r="M5" s="46"/>
      <c r="N5" s="46"/>
      <c r="O5" s="57" t="str">
        <f>IF(A5="","",SUM(G5:N5))</f>
        <v/>
      </c>
      <c r="P5" s="46"/>
      <c r="Q5" s="46"/>
      <c r="R5" s="57" t="str">
        <f>IF(A5="","",IF(Q5&gt;3000,SUM(P5:Q5),P5))</f>
        <v/>
      </c>
      <c r="S5" s="117"/>
      <c r="T5" s="45"/>
      <c r="U5" s="117"/>
      <c r="V5" s="57" t="str">
        <f>IF(A5="","",IF(AO5="",0,IF(AO5="0",0,IF(AO5="3",10*(SUM(O5,R5))/100,IF(AO5="4",IF(S5="",0,S5*15/100),IF((15*(SUM(O5,R5))/100)&gt;U5,(15*(SUM(O5,R5))/100),U5))))))</f>
        <v/>
      </c>
      <c r="W5" s="117"/>
      <c r="X5" s="57" t="str">
        <f>IF(A5="","",ROUND(V5,2)-ROUND(W5,2))</f>
        <v/>
      </c>
      <c r="Y5" s="57" t="str">
        <f>IF(A5="","",SUM(O5,R5,S5,X5))</f>
        <v/>
      </c>
      <c r="Z5" s="59" t="str">
        <f>IF(A5="","",IF(AND(E5="Resident",F5="Primary Employee"),30*O5/100,"0.00"))</f>
        <v/>
      </c>
      <c r="AA5" s="117"/>
      <c r="AB5" s="59" t="str">
        <f>IF(A5="","",IF(AND(E5="Resident",F5="Primary Employee"),20000,"0.00"))</f>
        <v/>
      </c>
      <c r="AC5" s="117"/>
      <c r="AD5" s="117"/>
      <c r="AE5" s="58" t="str">
        <f>IF(A5="","",IF(AA5&lt;&gt;"",IF(Z5&lt;AA5,IF(Z5&lt;AB5,Z5,AB5),IF(AA5&lt;AB5,AA5,AB5)),IF(Z5&lt;AB5,Z5,AB5))+(IF(AC5&gt;AD5,AC5,AD5)))</f>
        <v/>
      </c>
      <c r="AF5" s="58" t="str">
        <f>IF(A5="","",ROUND(Y5,2)-ROUND(AE5,2))</f>
        <v/>
      </c>
      <c r="AG5" s="58" t="str">
        <f>IF(A5="","",getTotalTaxPayble(AF5,F5,D5))</f>
        <v/>
      </c>
      <c r="AH5" s="117"/>
      <c r="AI5" s="117"/>
      <c r="AJ5" s="48" t="str">
        <f>IF(A5="","",IF(AI5="", IF(AG5-AH5&lt;0, 0, AG5-AH5), IF(AG5-AH5-AI5&lt;0,0,AG5-AH5-AI5)))</f>
        <v/>
      </c>
      <c r="AK5" s="46"/>
      <c r="AL5" s="57" t="str">
        <f>IF(A5="","",IF(F5="","",ROUND(AJ5,2)-ROUND(AK5,2)))</f>
        <v/>
      </c>
      <c r="AM5" s="46"/>
      <c r="AN5" s="39" t="str">
        <f>IFERROR(LOOKUP(F5,TypeOFEmp,TypeOFEmpCode),"")</f>
        <v/>
      </c>
      <c r="AO5" s="39" t="str">
        <f>IFERROR(LOOKUP(T5,SortedTypeOfHousing,TypeOfHousingCode),"")</f>
        <v/>
      </c>
      <c r="AP5" s="39" t="str">
        <f>IFERROR(LOOKUP(C5,SortedMonthList,MonthCode),"")</f>
        <v/>
      </c>
      <c r="AQ5" s="39" t="str">
        <f>IFERROR(LOOKUP(E5,SortedResidentStatus,ResidentStatusCode),"")</f>
        <v/>
      </c>
      <c r="AR5" s="39" t="str">
        <f>IF(A5="","","ADEMP")</f>
        <v/>
      </c>
    </row>
    <row r="6" spans="1:44" ht="15.75" customHeight="1" x14ac:dyDescent="0.25">
      <c r="A6" s="44" t="s">
        <v>949</v>
      </c>
      <c r="B6" s="44"/>
      <c r="C6" s="36"/>
      <c r="D6" s="87"/>
      <c r="E6" s="45"/>
      <c r="F6" s="44"/>
      <c r="G6" s="46"/>
      <c r="H6" s="46"/>
      <c r="I6" s="46"/>
      <c r="J6" s="46"/>
      <c r="K6" s="46"/>
      <c r="L6" s="46"/>
      <c r="M6" s="46"/>
      <c r="N6" s="46"/>
      <c r="O6" s="58" t="str">
        <f>IF(A6="","",SUM(G6:N6))</f>
        <v/>
      </c>
      <c r="P6" s="46"/>
      <c r="Q6" s="46"/>
      <c r="R6" s="58" t="str">
        <f>IF(A6="","",IF(Q6&gt;3000,SUM(P6:Q6),P6))</f>
        <v/>
      </c>
      <c r="S6" s="117"/>
      <c r="T6" s="45"/>
      <c r="U6" s="117"/>
      <c r="V6" s="57" t="str">
        <f>IF(A6="","",IF(AO6="",0,IF(AO6="0",0,IF(AO6="3",10*(SUM(O6,R6))/100,IF(AO6="4",IF(S6="",0,S6*15/100),IF((15*(SUM(O6,R6))/100)&gt;U6,(15*(SUM(O6,R6))/100),U6))))))</f>
        <v/>
      </c>
      <c r="W6" s="117"/>
      <c r="X6" s="57" t="str">
        <f>IF(A6="","",ROUND(V6,2)-ROUND(W6,2))</f>
        <v/>
      </c>
      <c r="Y6" s="57" t="str">
        <f>IF(A6="","",SUM(O6,R6,S6,X6))</f>
        <v/>
      </c>
      <c r="Z6" s="48" t="str">
        <f>IF(A6="","",IF(AND(E6="Resident",F6="Primary Employee"),30*O6/100,"0.00"))</f>
        <v/>
      </c>
      <c r="AA6" s="117"/>
      <c r="AB6" s="48" t="str">
        <f>IF(A6="","",IF(AND(E6="Resident",F6="Primary Employee"),20000,"0.00"))</f>
        <v/>
      </c>
      <c r="AC6" s="117"/>
      <c r="AD6" s="117"/>
      <c r="AE6" s="58" t="str">
        <f>IF(A6="","",IF(AA6&lt;&gt;"",IF(Z6&lt;AA6,IF(Z6&lt;AB6,Z6,AB6),IF(AA6&lt;AB6,AA6,AB6)),IF(Z6&lt;AB6,Z6,AB6))+(IF(AC6&gt;AD6,AC6,AD6)))</f>
        <v/>
      </c>
      <c r="AF6" s="58" t="str">
        <f>IF(A6="","",ROUND(Y6,2)-ROUND(AE6,2))</f>
        <v/>
      </c>
      <c r="AG6" s="58" t="str">
        <f>IF(A6="","",getTotalTaxPayble(AF6,F6,D6))</f>
        <v/>
      </c>
      <c r="AH6" s="117"/>
      <c r="AI6" s="117"/>
      <c r="AJ6" s="48" t="str">
        <f>IF(A6="","",IF(AI6="", IF(AG6-AH6&lt;0, 0, AG6-AH6), IF(AG6-AH6-AI6&lt;0,0,AG6-AH6-AI6)))</f>
        <v/>
      </c>
      <c r="AK6" s="46"/>
      <c r="AL6" s="58" t="str">
        <f>IF(A6="","",IF(F6="","",ROUND(AJ6,2)-ROUND(AK6,2)))</f>
        <v/>
      </c>
      <c r="AM6" s="46"/>
      <c r="AN6" s="39" t="str">
        <f>IFERROR(LOOKUP(F6,TypeOFEmp,TypeOFEmpCode),"")</f>
        <v/>
      </c>
      <c r="AO6" s="39" t="str">
        <f>IFERROR(LOOKUP(T6,SortedTypeOfHousing,TypeOfHousingCode),"")</f>
        <v/>
      </c>
      <c r="AP6" s="39" t="str">
        <f>IFERROR(LOOKUP(C6,SortedMonthList,MonthCode),"")</f>
        <v/>
      </c>
      <c r="AQ6" s="39" t="str">
        <f>IFERROR(LOOKUP(E6,SortedResidentStatus,ResidentStatusCode),"")</f>
        <v/>
      </c>
      <c r="AR6" s="39" t="str">
        <f>IF(A6="","","ADEMP")</f>
        <v/>
      </c>
    </row>
    <row r="7" spans="1:44" ht="18" customHeight="1" x14ac:dyDescent="0.3">
      <c r="A7" s="259" t="s">
        <v>886</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88">
        <f ca="1">SUM(AL5:OFFSET(DtlsArrSalPdBftsPayeDedFrmEmpListTO,-1,0))</f>
        <v>0</v>
      </c>
      <c r="AM7" s="88">
        <f ca="1">SUM(AM5:OFFSET(DtlsSalPdArrearDEListTO,-1,0))</f>
        <v>0</v>
      </c>
      <c r="AN7" s="39"/>
      <c r="AO7" s="39"/>
      <c r="AP7" s="39"/>
      <c r="AQ7" s="39"/>
      <c r="AR7" s="39"/>
    </row>
    <row r="8" spans="1:44" ht="37.5" customHeight="1" x14ac:dyDescent="0.2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row>
    <row r="9" spans="1:44" ht="37.5"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row>
    <row r="10" spans="1:44" hidden="1" x14ac:dyDescent="0.25"/>
    <row r="11" spans="1:44" hidden="1" x14ac:dyDescent="0.25"/>
    <row r="12" spans="1:44" hidden="1" x14ac:dyDescent="0.25"/>
    <row r="13" spans="1:44" hidden="1" x14ac:dyDescent="0.25"/>
  </sheetData>
  <sheetProtection password="94AB" sheet="1" objects="1" scenarios="1" selectLockedCells="1"/>
  <mergeCells count="12">
    <mergeCell ref="A7:AK7"/>
    <mergeCell ref="A1:AM1"/>
    <mergeCell ref="A2:F3"/>
    <mergeCell ref="G2:O3"/>
    <mergeCell ref="P2:R3"/>
    <mergeCell ref="S2:S3"/>
    <mergeCell ref="T2:X3"/>
    <mergeCell ref="Y2:Y3"/>
    <mergeCell ref="Z2:AE2"/>
    <mergeCell ref="AF2:AM3"/>
    <mergeCell ref="Z3:AB3"/>
    <mergeCell ref="AC3:AE3"/>
  </mergeCells>
  <dataValidations xWindow="212" yWindow="549" count="9">
    <dataValidation type="decimal" allowBlank="1" showInputMessage="1" showErrorMessage="1" errorTitle="Data Error:" error="Please enter positive numeric value of length less than or equal to 15 digit." promptTitle="Numeric:" prompt="Enter numeric value of length less than or equal to 15 digit." sqref="G5:N6 Q5:Q6 S5:S6 U5:U6 W5:W6 AA5:AA6 AC5:AD6 AH5:AI6 AK5:AK6 AM5:AM6">
      <formula1>0</formula1>
      <formula2>999999999999999</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_x000a_" sqref="B5:B6">
      <formula1>50</formula1>
      <formula2>0</formula2>
    </dataValidation>
    <dataValidation type="textLength" allowBlank="1" showInputMessage="1" showErrorMessage="1" errorTitle="Data Error:" error="Please enter PIN in proper format.  " promptTitle="Alphanumeric:" prompt="Enter 11 digit alphanumeric values for PIN. " sqref="A5:A6">
      <formula1>11</formula1>
      <formula2>11</formula2>
    </dataValidation>
    <dataValidation type="list" allowBlank="1" showInputMessage="1" showErrorMessage="1" errorTitle="Data Error:" error="Please select data from DropDown Only." promptTitle="List:" prompt="Select data from DropDown List." sqref="F5:F6">
      <formula1>TypeOFEmp</formula1>
      <formula2>0</formula2>
    </dataValidation>
    <dataValidation type="list" allowBlank="1" showInputMessage="1" showErrorMessage="1" errorTitle="Data Error:" error="Please select data from DropDown Only." promptTitle="List:" prompt="Select data from DropDown List." sqref="C5:C6">
      <formula1>MonthList</formula1>
      <formula2>0</formula2>
    </dataValidation>
    <dataValidation type="list" allowBlank="1" showInputMessage="1" showErrorMessage="1" errorTitle="Data Error:" error="Please select data from DropDown Only." promptTitle="List:" prompt="Select data from DropDown List." sqref="D5:D6">
      <formula1>OtherYear2</formula1>
      <formula2>0</formula2>
    </dataValidation>
    <dataValidation type="list" allowBlank="1" showInputMessage="1" showErrorMessage="1" errorTitle="Data Error:" error="Please select data from DropDown Only." promptTitle="List:" prompt="Select data from DropDown List. _x000a_" sqref="T5:T6">
      <formula1>TypeOfHousing</formula1>
      <formula2>0</formula2>
    </dataValidation>
    <dataValidation type="list" allowBlank="1" showInputMessage="1" showErrorMessage="1" errorTitle="Data Error:" error="Please select data from DropDown Only." promptTitle="List:" prompt="Select data from DropDown List. _x000a_" sqref="E5:E6">
      <formula1>ResidentStatus</formula1>
      <formula2>0</formula2>
    </dataValidation>
    <dataValidation type="decimal" allowBlank="1" showInputMessage="1" showErrorMessage="1" errorTitle="Data Error:" error="Please enter positive numeric value of length less than or equal to 15 digit._x000a_" promptTitle="Numeric:" prompt="Enter numeric value of length less than or equal to 15 digit." sqref="P5:P6">
      <formula1>0</formula1>
      <formula2>999999999999999</formula2>
    </dataValidation>
  </dataValidations>
  <pageMargins left="0.7" right="0.7" top="0.75" bottom="0.75" header="0.51180555555555551" footer="0.51180555555555551"/>
  <pageSetup firstPageNumber="0"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T11"/>
  <sheetViews>
    <sheetView workbookViewId="0">
      <selection activeCell="A5" sqref="A5"/>
    </sheetView>
  </sheetViews>
  <sheetFormatPr defaultColWidth="0" defaultRowHeight="15" zeroHeight="1" x14ac:dyDescent="0.25"/>
  <cols>
    <col min="1" max="41" width="27.7109375" customWidth="1"/>
    <col min="42" max="46" width="3.5703125" customWidth="1"/>
  </cols>
  <sheetData>
    <row r="1" spans="1:46" ht="33.75" customHeight="1" x14ac:dyDescent="0.25">
      <c r="A1" s="249" t="s">
        <v>914</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41"/>
      <c r="AQ1" s="39"/>
      <c r="AR1" s="39"/>
      <c r="AS1" s="39"/>
      <c r="AT1" s="39"/>
    </row>
    <row r="2" spans="1:46" ht="21" customHeight="1" x14ac:dyDescent="0.25">
      <c r="A2" s="253"/>
      <c r="B2" s="253"/>
      <c r="C2" s="253"/>
      <c r="D2" s="253"/>
      <c r="E2" s="253"/>
      <c r="F2" s="253"/>
      <c r="G2" s="253"/>
      <c r="H2" s="253" t="s">
        <v>862</v>
      </c>
      <c r="I2" s="253"/>
      <c r="J2" s="253"/>
      <c r="K2" s="253"/>
      <c r="L2" s="253"/>
      <c r="M2" s="253"/>
      <c r="N2" s="253"/>
      <c r="O2" s="253"/>
      <c r="P2" s="253"/>
      <c r="Q2" s="253" t="s">
        <v>863</v>
      </c>
      <c r="R2" s="253"/>
      <c r="S2" s="253"/>
      <c r="T2" s="253"/>
      <c r="U2" s="253" t="s">
        <v>864</v>
      </c>
      <c r="V2" s="253"/>
      <c r="W2" s="253"/>
      <c r="X2" s="253"/>
      <c r="Y2" s="253"/>
      <c r="Z2" s="253"/>
      <c r="AA2" s="253" t="s">
        <v>865</v>
      </c>
      <c r="AB2" s="253"/>
      <c r="AC2" s="253"/>
      <c r="AD2" s="253"/>
      <c r="AE2" s="253"/>
      <c r="AF2" s="253"/>
      <c r="AG2" s="254"/>
      <c r="AH2" s="254"/>
      <c r="AI2" s="254"/>
      <c r="AJ2" s="254"/>
      <c r="AK2" s="254"/>
      <c r="AL2" s="254"/>
      <c r="AM2" s="254"/>
      <c r="AN2" s="254"/>
      <c r="AO2" s="254"/>
      <c r="AP2" s="41"/>
      <c r="AQ2" s="39"/>
      <c r="AR2" s="39"/>
      <c r="AS2" s="39"/>
      <c r="AT2" s="39"/>
    </row>
    <row r="3" spans="1:46" ht="21" customHeight="1" x14ac:dyDescent="0.25">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62" t="s">
        <v>866</v>
      </c>
      <c r="AB3" s="262"/>
      <c r="AC3" s="262"/>
      <c r="AD3" s="253"/>
      <c r="AE3" s="253"/>
      <c r="AF3" s="253"/>
      <c r="AG3" s="254"/>
      <c r="AH3" s="254"/>
      <c r="AI3" s="254"/>
      <c r="AJ3" s="254"/>
      <c r="AK3" s="254"/>
      <c r="AL3" s="254"/>
      <c r="AM3" s="254"/>
      <c r="AN3" s="254"/>
      <c r="AO3" s="254"/>
      <c r="AP3" s="41"/>
      <c r="AQ3" s="39"/>
      <c r="AR3" s="39"/>
      <c r="AS3" s="39"/>
      <c r="AT3" s="39"/>
    </row>
    <row r="4" spans="1:46" ht="82.5" x14ac:dyDescent="0.25">
      <c r="A4" s="43" t="s">
        <v>407</v>
      </c>
      <c r="B4" s="43" t="s">
        <v>408</v>
      </c>
      <c r="C4" s="43" t="s">
        <v>694</v>
      </c>
      <c r="D4" s="43" t="s">
        <v>695</v>
      </c>
      <c r="E4" s="43" t="s">
        <v>509</v>
      </c>
      <c r="F4" s="43" t="s">
        <v>510</v>
      </c>
      <c r="G4" s="43" t="s">
        <v>566</v>
      </c>
      <c r="H4" s="43" t="s">
        <v>445</v>
      </c>
      <c r="I4" s="43" t="s">
        <v>446</v>
      </c>
      <c r="J4" s="43" t="s">
        <v>447</v>
      </c>
      <c r="K4" s="43" t="s">
        <v>448</v>
      </c>
      <c r="L4" s="43" t="s">
        <v>449</v>
      </c>
      <c r="M4" s="43" t="s">
        <v>450</v>
      </c>
      <c r="N4" s="43" t="s">
        <v>451</v>
      </c>
      <c r="O4" s="43" t="s">
        <v>452</v>
      </c>
      <c r="P4" s="43" t="s">
        <v>867</v>
      </c>
      <c r="Q4" s="43" t="s">
        <v>906</v>
      </c>
      <c r="R4" s="43" t="s">
        <v>869</v>
      </c>
      <c r="S4" s="43" t="s">
        <v>907</v>
      </c>
      <c r="T4" s="43" t="s">
        <v>871</v>
      </c>
      <c r="U4" s="43" t="s">
        <v>513</v>
      </c>
      <c r="V4" s="43" t="s">
        <v>872</v>
      </c>
      <c r="W4" s="43" t="s">
        <v>873</v>
      </c>
      <c r="X4" s="43" t="s">
        <v>874</v>
      </c>
      <c r="Y4" s="43" t="s">
        <v>908</v>
      </c>
      <c r="Z4" s="43" t="s">
        <v>909</v>
      </c>
      <c r="AA4" s="43" t="s">
        <v>877</v>
      </c>
      <c r="AB4" s="43" t="s">
        <v>878</v>
      </c>
      <c r="AC4" s="43" t="s">
        <v>879</v>
      </c>
      <c r="AD4" s="43" t="s">
        <v>1152</v>
      </c>
      <c r="AE4" s="43" t="s">
        <v>1227</v>
      </c>
      <c r="AF4" s="43" t="s">
        <v>880</v>
      </c>
      <c r="AG4" s="53" t="s">
        <v>890</v>
      </c>
      <c r="AH4" s="43" t="s">
        <v>891</v>
      </c>
      <c r="AI4" s="43" t="s">
        <v>892</v>
      </c>
      <c r="AJ4" s="43" t="s">
        <v>1147</v>
      </c>
      <c r="AK4" s="53" t="s">
        <v>915</v>
      </c>
      <c r="AL4" s="53" t="s">
        <v>894</v>
      </c>
      <c r="AM4" s="89" t="s">
        <v>916</v>
      </c>
      <c r="AN4" s="90" t="s">
        <v>917</v>
      </c>
      <c r="AO4" s="43" t="s">
        <v>885</v>
      </c>
      <c r="AP4" s="39"/>
      <c r="AQ4" s="39"/>
      <c r="AR4" s="39"/>
      <c r="AS4" s="39"/>
      <c r="AT4" s="39"/>
    </row>
    <row r="5" spans="1:46" ht="15.75" x14ac:dyDescent="0.25">
      <c r="A5" s="44" t="s">
        <v>949</v>
      </c>
      <c r="B5" s="44"/>
      <c r="C5" s="36"/>
      <c r="D5" s="87"/>
      <c r="E5" s="45"/>
      <c r="F5" s="44"/>
      <c r="G5" s="87"/>
      <c r="H5" s="46"/>
      <c r="I5" s="46"/>
      <c r="J5" s="46"/>
      <c r="K5" s="46"/>
      <c r="L5" s="46"/>
      <c r="M5" s="46"/>
      <c r="N5" s="46"/>
      <c r="O5" s="46"/>
      <c r="P5" s="57" t="str">
        <f>IF(A5="","",SUM(H5:O5))</f>
        <v/>
      </c>
      <c r="Q5" s="46"/>
      <c r="R5" s="46"/>
      <c r="S5" s="57" t="str">
        <f>IF(A5="","",IF(R5&gt;3000,SUM(Q5:R5),Q5))</f>
        <v/>
      </c>
      <c r="T5" s="117"/>
      <c r="U5" s="45"/>
      <c r="V5" s="117"/>
      <c r="W5" s="57" t="str">
        <f>IF(A5="","",IF(AQ5="",0,IF(AQ5="0",0,IF(AQ5="3",10*(SUM(P5,S5))/100,IF(AQ5="4",IF(T5="",0,T5*15/100),IF((15*(SUM(P5,S5))/100)&gt;V5,(15*(SUM(P5,S5))/100),V5))))))</f>
        <v/>
      </c>
      <c r="X5" s="117"/>
      <c r="Y5" s="57" t="str">
        <f>IF(A5="","",ROUND(W5,2)-ROUND(X5,2))</f>
        <v/>
      </c>
      <c r="Z5" s="57" t="str">
        <f>IF(A5="","",SUM(P5,S5,T5,Y5))</f>
        <v/>
      </c>
      <c r="AA5" s="59" t="str">
        <f>IF(A5="","",IF(AND(E5="Resident",F5="Primary Employee"),30*P5/100,"0.00"))</f>
        <v/>
      </c>
      <c r="AB5" s="117"/>
      <c r="AC5" s="59" t="str">
        <f>IF(A5="","",IF(AND(E5="Resident",F5="Primary Employee"),20000,"0.00"))</f>
        <v/>
      </c>
      <c r="AD5" s="117"/>
      <c r="AE5" s="117"/>
      <c r="AF5" s="58" t="str">
        <f>IF(A5="","",IF(AB5&lt;&gt;"",IF(AA5&lt;AB5,IF(AA5&lt;AC5,AA5,AC5),IF(AB5&lt;AC5,AB5,AC5)),IF(AA5&lt;AC5,AA5,AC5))+(IF(AD5&gt;AE5,AD5,AE5)))</f>
        <v/>
      </c>
      <c r="AG5" s="58" t="str">
        <f>IF(A5="","",150000)</f>
        <v/>
      </c>
      <c r="AH5" s="58" t="str">
        <f>IF(A5="","",IF(AG5="","",ROUND(Z5,2)-ROUND(AF5,2)-ROUND(AG5,2)))</f>
        <v/>
      </c>
      <c r="AI5" s="58" t="str">
        <f>IF(A5="","",getTotalTaxPayble(AH5,F5,D5))</f>
        <v/>
      </c>
      <c r="AJ5" s="117"/>
      <c r="AK5" s="117"/>
      <c r="AL5" s="48" t="str">
        <f>IF(A5="","",IF(AK5="", IF(AI5-AJ5&lt;0, 0, AI5-AJ5), IF(AI5-AJ5-AK5&lt;0,0,AI5-AJ5-AK5)))</f>
        <v/>
      </c>
      <c r="AM5" s="46"/>
      <c r="AN5" s="91" t="str">
        <f>IF(A5="","",IF(F5="","",ROUND(AL5,2)-ROUND(AM5,2)))</f>
        <v/>
      </c>
      <c r="AO5" s="46"/>
      <c r="AP5" s="39" t="str">
        <f>IFERROR(LOOKUP(F5,TypeOFEmp,TypeOFEmpCode),"")</f>
        <v/>
      </c>
      <c r="AQ5" s="39" t="str">
        <f>IFERROR(LOOKUP(U5,SortedTypeOfHousing,TypeOfHousingCode),"")</f>
        <v/>
      </c>
      <c r="AR5" s="39" t="str">
        <f>IFERROR(LOOKUP(C5,SortedMonthList,MonthCode),"")</f>
        <v/>
      </c>
      <c r="AS5" s="39" t="str">
        <f>IFERROR(LOOKUP(E5,SortedResidentStatus,ResidentStatusCode),"")</f>
        <v/>
      </c>
      <c r="AT5" s="39" t="str">
        <f>IF(B5="","","ADDSBEMP")</f>
        <v/>
      </c>
    </row>
    <row r="6" spans="1:46" ht="15.75" x14ac:dyDescent="0.25">
      <c r="A6" s="44" t="s">
        <v>949</v>
      </c>
      <c r="B6" s="44"/>
      <c r="C6" s="36"/>
      <c r="D6" s="87"/>
      <c r="E6" s="45"/>
      <c r="F6" s="44"/>
      <c r="G6" s="87"/>
      <c r="H6" s="46"/>
      <c r="I6" s="46"/>
      <c r="J6" s="46"/>
      <c r="K6" s="46"/>
      <c r="L6" s="46"/>
      <c r="M6" s="46"/>
      <c r="N6" s="46"/>
      <c r="O6" s="46"/>
      <c r="P6" s="58" t="str">
        <f>IF(A6="","",SUM(H6:O6))</f>
        <v/>
      </c>
      <c r="Q6" s="46"/>
      <c r="R6" s="46"/>
      <c r="S6" s="58" t="str">
        <f>IF(A6="","",IF(R6&gt;3000,SUM(Q6:R6),Q6))</f>
        <v/>
      </c>
      <c r="T6" s="117"/>
      <c r="U6" s="45"/>
      <c r="V6" s="117"/>
      <c r="W6" s="57" t="str">
        <f>IF(A6="","",IF(AQ6="",0,IF(AQ6="0",0,IF(AQ6="3",10*(SUM(P6,S6))/100,IF(AQ6="4",IF(T6="",0,T6*15/100),IF((15*(SUM(P6,S6))/100)&gt;V6,(15*(SUM(P6,S6))/100),V6))))))</f>
        <v/>
      </c>
      <c r="X6" s="117"/>
      <c r="Y6" s="57" t="str">
        <f>IF(A6="","",ROUND(W6,2)-ROUND(X6,2))</f>
        <v/>
      </c>
      <c r="Z6" s="57" t="str">
        <f>IF(A6="","",SUM(P6,S6,T6,Y6))</f>
        <v/>
      </c>
      <c r="AA6" s="48" t="str">
        <f>IF(A6="","",IF(AND(E6="Resident",F6="Primary Employee"),30*P6/100,"0.00"))</f>
        <v/>
      </c>
      <c r="AB6" s="117"/>
      <c r="AC6" s="48" t="str">
        <f>IF(A6="","",IF(AND(E6="Resident",F6="Primary Employee"),20000,"0.00"))</f>
        <v/>
      </c>
      <c r="AD6" s="117"/>
      <c r="AE6" s="117"/>
      <c r="AF6" s="58" t="str">
        <f>IF(A6="","",IF(AB6&lt;&gt;"",IF(AA6&lt;AB6,IF(AA6&lt;AC6,AA6,AC6),IF(AB6&lt;AC6,AB6,AC6)),IF(AA6&lt;AC6,AA6,AC6))+(IF(AD6&gt;AE6,AD6,AE6)))</f>
        <v/>
      </c>
      <c r="AG6" s="58" t="str">
        <f>IF(A6="","",150000)</f>
        <v/>
      </c>
      <c r="AH6" s="58" t="str">
        <f>IF(A6="","",IF(AG6="","",ROUND(Z6,2)-ROUND(AF6,2)-ROUND(AG6,2)))</f>
        <v/>
      </c>
      <c r="AI6" s="58" t="str">
        <f>IF(A6="","",getTotalTaxPayble(AH6,F6,D6))</f>
        <v/>
      </c>
      <c r="AJ6" s="117"/>
      <c r="AK6" s="117"/>
      <c r="AL6" s="48" t="str">
        <f>IF(A6="","",IF(AK6="", IF(AI6-AJ6&lt;0, 0, AI6-AJ6), IF(AI6-AJ6-AK6&lt;0,0,AI6-AJ6-AK6)))</f>
        <v/>
      </c>
      <c r="AM6" s="46"/>
      <c r="AN6" s="92" t="str">
        <f>IF(A6="","",IF(F6="","",ROUND(AL6,2)-ROUND(AM6,2)))</f>
        <v/>
      </c>
      <c r="AO6" s="46"/>
      <c r="AP6" s="39" t="str">
        <f>IFERROR(LOOKUP(F6,TypeOFEmp,TypeOFEmpCode),"")</f>
        <v/>
      </c>
      <c r="AQ6" s="39" t="str">
        <f>IFERROR(LOOKUP(U6,SortedTypeOfHousing,TypeOfHousingCode),"")</f>
        <v/>
      </c>
      <c r="AR6" s="39" t="str">
        <f>IFERROR(LOOKUP(C6,SortedMonthList,MonthCode),"")</f>
        <v/>
      </c>
      <c r="AS6" s="39" t="str">
        <f>IFERROR(LOOKUP(E6,SortedResidentStatus,ResidentStatusCode),"")</f>
        <v/>
      </c>
      <c r="AT6" s="39" t="str">
        <f>IF(B6="","","ADDSBEMP")</f>
        <v/>
      </c>
    </row>
    <row r="7" spans="1:46" ht="17.25" customHeight="1" x14ac:dyDescent="0.3">
      <c r="A7" s="261" t="s">
        <v>886</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93">
        <f ca="1">SUM(AN5:OFFSET(DtlsArrSalPdBftsPayeDedFrmDsblEmpListTO,-1,0))</f>
        <v>0</v>
      </c>
      <c r="AO7" s="88">
        <f ca="1">SUM(AO5:OFFSET(DtlsArrSalPdBftsPayeSelfPayeListTO,-1,0))</f>
        <v>0</v>
      </c>
      <c r="AP7" s="39"/>
      <c r="AQ7" s="39"/>
      <c r="AR7" s="39"/>
      <c r="AS7" s="39"/>
      <c r="AT7" s="39"/>
    </row>
    <row r="8" spans="1:46" ht="37.5" customHeight="1" x14ac:dyDescent="0.2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row>
    <row r="9" spans="1:46" ht="37.5"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row>
    <row r="10" spans="1:46" hidden="1" x14ac:dyDescent="0.25"/>
    <row r="11" spans="1:46" hidden="1" x14ac:dyDescent="0.25"/>
  </sheetData>
  <sheetProtection password="94AB" sheet="1" objects="1" scenarios="1" selectLockedCells="1"/>
  <mergeCells count="12">
    <mergeCell ref="A7:AM7"/>
    <mergeCell ref="A1:AO1"/>
    <mergeCell ref="A2:G3"/>
    <mergeCell ref="H2:P3"/>
    <mergeCell ref="Q2:S3"/>
    <mergeCell ref="T2:T3"/>
    <mergeCell ref="U2:Y3"/>
    <mergeCell ref="Z2:Z3"/>
    <mergeCell ref="AA2:AF2"/>
    <mergeCell ref="AG2:AO3"/>
    <mergeCell ref="AA3:AC3"/>
    <mergeCell ref="AD3:AF3"/>
  </mergeCells>
  <dataValidations xWindow="687" yWindow="448" count="11">
    <dataValidation type="decimal" allowBlank="1" showInputMessage="1" showErrorMessage="1" errorTitle="Data Error:" error="Please enter positive numeric value of length less than or equal to 15 digit." promptTitle="Numeric:" prompt="Enter numeric value of length less than or equal to 15 digit." sqref="H5:O6 AO5:AO6 AM5:AM6 AJ5:AK6 AD5:AE6 AB5:AB6 X5:X6 V5:V6 T5:T6 R5:R6">
      <formula1>0</formula1>
      <formula2>999999999999999</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_x000a_" sqref="B5:B6">
      <formula1>50</formula1>
      <formula2>0</formula2>
    </dataValidation>
    <dataValidation type="textLength" allowBlank="1" showInputMessage="1" showErrorMessage="1" errorTitle="Data Error:" error="Please enter PIN in proper format.  " promptTitle="Alphanumeric:" prompt="Enter 11 digit alphanumeric values for PIN. " sqref="A5:A6">
      <formula1>11</formula1>
      <formula2>11</formula2>
    </dataValidation>
    <dataValidation type="textLength" operator="lessThanOrEqual" allowBlank="1" showInputMessage="1" showErrorMessage="1" errorTitle="Data Error:" error="Please enter alphanumeric value of length less than or equal to 20  characters.Special characters  are  not allowed." promptTitle="Alphanumeric:" prompt="Enter alphanumeric value of length less than or equal to 20  characters.Special characters  are  not allowed." sqref="G6">
      <formula1>20</formula1>
      <formula2>0</formula2>
    </dataValidation>
    <dataValidation type="decimal" allowBlank="1" showInputMessage="1" showErrorMessage="1" errorTitle="Data Error:" error="Please enter positive numeric value of length less than or equal to 15 digit._x000a_" promptTitle="Numeric:" prompt="Enter numeric value of length less than or equal to 15 digit." sqref="Q5:Q6">
      <formula1>0</formula1>
      <formula2>999999999999999</formula2>
    </dataValidation>
    <dataValidation type="list" allowBlank="1" showInputMessage="1" showErrorMessage="1" errorTitle="Data Error:" error="Please select data from DropDown Only." promptTitle="List:" prompt="Select data from DropDown List. _x000a_" sqref="U5:U6">
      <formula1>TypeOfHousing</formula1>
      <formula2>0</formula2>
    </dataValidation>
    <dataValidation type="list" allowBlank="1" showInputMessage="1" showErrorMessage="1" errorTitle="Data Error:" error="Please select data from DropDown Only." promptTitle="List:" prompt="Select data from DropDown List." sqref="D5:D6">
      <formula1>OtherYear2</formula1>
      <formula2>0</formula2>
    </dataValidation>
    <dataValidation type="list" allowBlank="1" showInputMessage="1" showErrorMessage="1" errorTitle="Data Error:" error="Please select data from DropDown Only." promptTitle="List:" prompt="Select data from DropDown List." sqref="C5:C6">
      <formula1>MonthList</formula1>
      <formula2>0</formula2>
    </dataValidation>
    <dataValidation type="list" allowBlank="1" showInputMessage="1" showErrorMessage="1" errorTitle="Data Error:" error="Please select data from DropDown Only." promptTitle="List:" prompt="Select data from DropDown List." sqref="F5:F6">
      <formula1>TypeOFEmp</formula1>
      <formula2>0</formula2>
    </dataValidation>
    <dataValidation type="list" allowBlank="1" showInputMessage="1" showErrorMessage="1" errorTitle="Data Error:" error="Please select data from DropDown Only." promptTitle="List:" prompt="Select data from DropDown List. _x000a_" sqref="E5:E6">
      <formula1>ResidentStatus</formula1>
      <formula2>0</formula2>
    </dataValidation>
    <dataValidation type="textLength" operator="lessThanOrEqual" allowBlank="1" showInputMessage="1" showErrorMessage="1" errorTitle="Data Error:" error="Please enter alphanumeric value of length less than or equal to 20  characters.Special characters  are  not allowed." promptTitle="Alphanumeric:" prompt="Enter alphanumeric value of length less than or equal to 20  characters.Only Special characters like ( space : - , / . \n ' &amp; ( ) ` $ % { } ! |  # :) are allowed." sqref="G5">
      <formula1>20</formula1>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65551"/>
  <sheetViews>
    <sheetView topLeftCell="A2" zoomScaleNormal="100" workbookViewId="0">
      <selection activeCell="A4" sqref="A4"/>
    </sheetView>
  </sheetViews>
  <sheetFormatPr defaultColWidth="0" defaultRowHeight="15" zeroHeight="1" x14ac:dyDescent="0.25"/>
  <cols>
    <col min="1" max="8" width="27.7109375" customWidth="1"/>
    <col min="9" max="11" width="7.140625" style="120" customWidth="1"/>
  </cols>
  <sheetData>
    <row r="1" spans="1:12" ht="33.75" customHeight="1" x14ac:dyDescent="0.25">
      <c r="A1" s="263" t="s">
        <v>821</v>
      </c>
      <c r="B1" s="263"/>
      <c r="C1" s="263"/>
      <c r="D1" s="263"/>
      <c r="E1" s="263"/>
      <c r="F1" s="263"/>
      <c r="G1" s="263"/>
      <c r="H1" s="263"/>
      <c r="I1" s="118"/>
      <c r="J1" s="118"/>
      <c r="K1" s="118"/>
    </row>
    <row r="2" spans="1:12" ht="33" x14ac:dyDescent="0.25">
      <c r="A2" s="55" t="s">
        <v>407</v>
      </c>
      <c r="B2" s="55" t="s">
        <v>408</v>
      </c>
      <c r="C2" s="55" t="s">
        <v>817</v>
      </c>
      <c r="D2" s="55" t="s">
        <v>818</v>
      </c>
      <c r="E2" s="55" t="s">
        <v>1126</v>
      </c>
      <c r="F2" s="55" t="s">
        <v>819</v>
      </c>
      <c r="G2" s="55" t="s">
        <v>820</v>
      </c>
      <c r="H2" s="53" t="s">
        <v>918</v>
      </c>
      <c r="I2" s="118"/>
      <c r="J2" s="118"/>
      <c r="K2" s="118"/>
    </row>
    <row r="3" spans="1:12" ht="15.75" x14ac:dyDescent="0.25">
      <c r="A3" s="44" t="s">
        <v>949</v>
      </c>
      <c r="B3" s="44"/>
      <c r="C3" s="36"/>
      <c r="D3" s="87"/>
      <c r="E3" s="87"/>
      <c r="F3" s="94"/>
      <c r="G3" s="46"/>
      <c r="H3" s="58" t="str">
        <f>IF(A3="","",SUMIF(GratuityPIN,A3,TaxPayable))</f>
        <v/>
      </c>
      <c r="I3" s="118" t="str">
        <f>IFERROR(LOOKUP(C3,SortedMonthList,MonthCode),"")</f>
        <v/>
      </c>
      <c r="J3" s="119" t="str">
        <f>IF(OR(A3&lt;&gt;"",B3&lt;&gt;"",C3&lt;&gt;"",D3&lt;&gt;"",E3&lt;&gt;"",F3&lt;&gt;"",G3&lt;&gt;""),ROW(A3)-2,"")</f>
        <v/>
      </c>
      <c r="K3" s="118"/>
      <c r="L3" s="95"/>
    </row>
    <row r="4" spans="1:12" ht="15.75" x14ac:dyDescent="0.25">
      <c r="A4" s="44" t="s">
        <v>949</v>
      </c>
      <c r="B4" s="44"/>
      <c r="C4" s="36"/>
      <c r="D4" s="87"/>
      <c r="E4" s="87"/>
      <c r="F4" s="94"/>
      <c r="G4" s="46"/>
      <c r="H4" s="58" t="str">
        <f>IF(A4="","",SUMIF(GratuityPIN,A4,TaxPayable))</f>
        <v/>
      </c>
      <c r="I4" s="118" t="str">
        <f>IFERROR(LOOKUP(C4,SortedMonthList,MonthCode),"")</f>
        <v/>
      </c>
      <c r="J4" s="119" t="str">
        <f>IF(OR(A4&lt;&gt;"",B4&lt;&gt;"",C4&lt;&gt;"",D4&lt;&gt;"",E4&lt;&gt;"",F4&lt;&gt;"",G4&lt;&gt;""),ROW(A4)-2,"")</f>
        <v/>
      </c>
      <c r="K4" s="118"/>
      <c r="L4" s="95"/>
    </row>
    <row r="5" spans="1:12" ht="18" customHeight="1" x14ac:dyDescent="0.3">
      <c r="A5" s="264" t="s">
        <v>886</v>
      </c>
      <c r="B5" s="264"/>
      <c r="C5" s="264"/>
      <c r="D5" s="264"/>
      <c r="E5" s="264"/>
      <c r="F5" s="264"/>
      <c r="G5" s="264"/>
      <c r="H5" s="96">
        <f ca="1">SUM(H3:OFFSET(CalPayeTaxPyblOnGratIListTO,-1,0))</f>
        <v>0</v>
      </c>
      <c r="I5" s="118"/>
      <c r="J5" s="118"/>
      <c r="K5" s="118"/>
      <c r="L5" s="95"/>
    </row>
    <row r="6" spans="1:12" s="197" customFormat="1" ht="37.5" customHeight="1" x14ac:dyDescent="0.25">
      <c r="A6" s="39"/>
      <c r="B6" s="39"/>
      <c r="C6" s="39"/>
      <c r="D6" s="39"/>
      <c r="E6" s="39"/>
      <c r="F6" s="39"/>
      <c r="G6" s="39"/>
      <c r="H6" s="39"/>
      <c r="I6" s="118"/>
      <c r="J6" s="118"/>
      <c r="K6" s="118"/>
      <c r="L6" s="196"/>
    </row>
    <row r="7" spans="1:12" s="197" customFormat="1" ht="37.5" customHeight="1" x14ac:dyDescent="0.25">
      <c r="A7" s="39"/>
      <c r="B7" s="39"/>
      <c r="C7" s="39"/>
      <c r="D7" s="39"/>
      <c r="E7" s="39"/>
      <c r="F7" s="39"/>
      <c r="G7" s="39"/>
      <c r="H7" s="39"/>
      <c r="I7" s="118"/>
      <c r="J7" s="118"/>
      <c r="K7" s="118"/>
      <c r="L7" s="196"/>
    </row>
    <row r="8" spans="1:12" s="197" customFormat="1" ht="33.75" customHeight="1" x14ac:dyDescent="0.25">
      <c r="A8" s="265" t="s">
        <v>919</v>
      </c>
      <c r="B8" s="265"/>
      <c r="C8" s="265"/>
      <c r="D8" s="265"/>
      <c r="E8" s="265"/>
      <c r="F8" s="265"/>
      <c r="G8" s="265"/>
      <c r="H8" s="265"/>
      <c r="I8" s="118"/>
      <c r="J8" s="118"/>
      <c r="K8" s="118"/>
      <c r="L8" s="196"/>
    </row>
    <row r="9" spans="1:12" s="197" customFormat="1" ht="48.75" customHeight="1" x14ac:dyDescent="0.25">
      <c r="A9" s="55" t="s">
        <v>407</v>
      </c>
      <c r="B9" s="55" t="s">
        <v>920</v>
      </c>
      <c r="C9" s="55" t="s">
        <v>921</v>
      </c>
      <c r="D9" s="55" t="s">
        <v>1123</v>
      </c>
      <c r="E9" s="55" t="s">
        <v>922</v>
      </c>
      <c r="F9" s="55" t="s">
        <v>923</v>
      </c>
      <c r="G9" s="55" t="s">
        <v>1122</v>
      </c>
      <c r="H9" s="55" t="s">
        <v>924</v>
      </c>
      <c r="I9" s="118"/>
      <c r="J9" s="118"/>
      <c r="K9" s="198" t="s">
        <v>1114</v>
      </c>
      <c r="L9" s="196"/>
    </row>
    <row r="10" spans="1:12" s="197" customFormat="1" ht="15.75" x14ac:dyDescent="0.25">
      <c r="A10" s="58" t="str">
        <f>IF(I10="","",IFERROR(INDEX(CalPayeTaxPyblOnGratI.List,MATCH(I10,PINSrNo,0),1),0))</f>
        <v/>
      </c>
      <c r="B10" s="97"/>
      <c r="C10" s="58"/>
      <c r="D10" s="46"/>
      <c r="E10" s="58" t="str">
        <f t="shared" ref="E10" si="0">IF(A10="","",SUM(C10,D10))</f>
        <v/>
      </c>
      <c r="F10" s="58" t="str">
        <f>IF(A10="","",getTaxPayableFromYear(B10,E10))</f>
        <v/>
      </c>
      <c r="G10" s="46"/>
      <c r="H10" s="58" t="str">
        <f t="shared" ref="H10" si="1">IF(A10="","",IF(F10-G10&lt;0,0,F10-G10))</f>
        <v/>
      </c>
      <c r="I10" s="118"/>
      <c r="J10" s="118"/>
      <c r="K10" s="118" t="str">
        <f t="shared" ref="K10" si="2">IF(AND(A10="",OR(D10&lt;&gt;"",G10&lt;&gt;"")),IF(AND(D10&lt;&gt;"",G10&lt;&gt;""),"DG",IF(D10&lt;&gt;"","D","G")),"")</f>
        <v/>
      </c>
      <c r="L10" s="196"/>
    </row>
    <row r="11" spans="1:12" s="197" customFormat="1" ht="15.75" x14ac:dyDescent="0.25">
      <c r="A11" s="58" t="str">
        <f>IF(I11="","",IFERROR(INDEX(CalPayeTaxPyblOnGratI.List,MATCH(I11,PINSrNo,0),1),0))</f>
        <v/>
      </c>
      <c r="B11" s="97"/>
      <c r="C11" s="58"/>
      <c r="D11" s="46"/>
      <c r="E11" s="58" t="str">
        <f t="shared" ref="E11" si="3">IF(A11="","",SUM(C11,D11))</f>
        <v/>
      </c>
      <c r="F11" s="58" t="str">
        <f>IF(A11="","",getTaxPayableFromYear(B11,E11))</f>
        <v/>
      </c>
      <c r="G11" s="46"/>
      <c r="H11" s="58" t="str">
        <f t="shared" ref="H11" si="4">IF(A11="","",IF(F11-G11&lt;0,0,F11-G11))</f>
        <v/>
      </c>
      <c r="I11" s="118"/>
      <c r="J11" s="118"/>
      <c r="K11" s="118" t="str">
        <f t="shared" ref="K11" si="5">IF(AND(A11="",OR(D11&lt;&gt;"",G11&lt;&gt;"")),IF(AND(D11&lt;&gt;"",G11&lt;&gt;""),"DG",IF(D11&lt;&gt;"","D","G")),"")</f>
        <v/>
      </c>
      <c r="L11" s="196"/>
    </row>
    <row r="12" spans="1:12" s="209" customFormat="1" ht="30" customHeight="1" x14ac:dyDescent="0.25">
      <c r="I12" s="210"/>
      <c r="J12" s="210"/>
      <c r="K12" s="210"/>
    </row>
    <row r="13" spans="1:12" s="209" customFormat="1" ht="41.25" customHeight="1" x14ac:dyDescent="0.25">
      <c r="I13" s="210"/>
      <c r="J13" s="210"/>
      <c r="K13" s="210"/>
    </row>
    <row r="14" spans="1:12" hidden="1" x14ac:dyDescent="0.25"/>
    <row r="15" spans="1:12" hidden="1" x14ac:dyDescent="0.25"/>
    <row r="16" spans="1: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idden="1" x14ac:dyDescent="0.25"/>
    <row r="65537" hidden="1" x14ac:dyDescent="0.25"/>
    <row r="65538" hidden="1" x14ac:dyDescent="0.25"/>
    <row r="65539" hidden="1" x14ac:dyDescent="0.25"/>
    <row r="65540" hidden="1" x14ac:dyDescent="0.25"/>
    <row r="65541" hidden="1" x14ac:dyDescent="0.25"/>
    <row r="65542" hidden="1" x14ac:dyDescent="0.25"/>
    <row r="65543" hidden="1" x14ac:dyDescent="0.25"/>
    <row r="65544" hidden="1" x14ac:dyDescent="0.25"/>
    <row r="65545" hidden="1" x14ac:dyDescent="0.25"/>
    <row r="65546" hidden="1" x14ac:dyDescent="0.25"/>
    <row r="65547" hidden="1" x14ac:dyDescent="0.25"/>
    <row r="65548" hidden="1" x14ac:dyDescent="0.25"/>
    <row r="65549" hidden="1" x14ac:dyDescent="0.25"/>
    <row r="65550" hidden="1" x14ac:dyDescent="0.25"/>
    <row r="65551" hidden="1" x14ac:dyDescent="0.25"/>
  </sheetData>
  <sheetProtection password="94AB" sheet="1" objects="1" scenarios="1" selectLockedCells="1"/>
  <mergeCells count="3">
    <mergeCell ref="A1:H1"/>
    <mergeCell ref="A5:G5"/>
    <mergeCell ref="A8:H8"/>
  </mergeCells>
  <dataValidations xWindow="846" yWindow="360" count="9">
    <dataValidation type="decimal" allowBlank="1" showInputMessage="1" showErrorMessage="1" errorTitle="Data Error:" error="Please enter positive numeric value of length less than or equal to 15 digit." promptTitle="Numeric:" prompt="Enter numeric value of length less than or equal to 15 digit." sqref="G3:G4 D10:D11 G10:G11">
      <formula1>0</formula1>
      <formula2>999999999999999</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_x000a_" sqref="B3:B4">
      <formula1>50</formula1>
      <formula2>0</formula2>
    </dataValidation>
    <dataValidation type="textLength" allowBlank="1" showInputMessage="1" showErrorMessage="1" errorTitle="Data Error:" error="Please enter PIN in proper format.  " promptTitle="Alphanumeric:" prompt="Enter 11 digit alphanumeric values for PIN. " sqref="A3:A4 A6">
      <formula1>11</formula1>
      <formula2>11</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 are allowed._x000a_" sqref="B6">
      <formula1>50</formula1>
      <formula2>0</formula2>
    </dataValidation>
    <dataValidation type="list" allowBlank="1" showInputMessage="1" showErrorMessage="1" errorTitle="Data Error:" error="Please select data from DropDown Only." promptTitle="List:" prompt="Select data from DropDown List." sqref="D3:E4">
      <formula1>OtherYear</formula1>
      <formula2>0</formula2>
    </dataValidation>
    <dataValidation type="list" allowBlank="1" showInputMessage="1" showErrorMessage="1" errorTitle="Data Error:" error="Please select data from DropDown Only." promptTitle="List:" prompt="Select data from DropDown List." sqref="C3:C4">
      <formula1>MonthList</formula1>
      <formula2>0</formula2>
    </dataValidation>
    <dataValidation type="decimal" allowBlank="1" showInputMessage="1" showErrorMessage="1" errorTitle="Data Error:" error="Please enter positive numeric value of length less than or equal to 3 digit." promptTitle="Numeric:" prompt="Enter numeric value of length less than or equal to 3 digit." sqref="F3:F4">
      <formula1>0</formula1>
      <formula2>999</formula2>
    </dataValidation>
    <dataValidation operator="greaterThanOrEqual" allowBlank="1" showErrorMessage="1" sqref="J3:J4">
      <formula1>0</formula1>
      <formula2>0</formula2>
    </dataValidation>
    <dataValidation type="textLength" allowBlank="1" errorTitle="Data Error:" error="Please enter PIN in proper format.  " promptTitle="Alphanumeric:" prompt="Enter 11 digit alphanumeric values for PIN. " sqref="A10:A11">
      <formula1>11</formula1>
      <formula2>11</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7"/>
  <sheetViews>
    <sheetView topLeftCell="F1" workbookViewId="0">
      <selection activeCell="A3" sqref="A3"/>
    </sheetView>
  </sheetViews>
  <sheetFormatPr defaultColWidth="0" defaultRowHeight="15" zeroHeight="1" x14ac:dyDescent="0.25"/>
  <cols>
    <col min="1" max="11" width="27.7109375" style="33" customWidth="1"/>
    <col min="12" max="12" width="14.28515625" style="33" customWidth="1"/>
    <col min="13" max="16384" width="0" style="33" hidden="1"/>
  </cols>
  <sheetData>
    <row r="1" spans="1:12" ht="33.75" customHeight="1" x14ac:dyDescent="0.25">
      <c r="A1" s="255" t="s">
        <v>802</v>
      </c>
      <c r="B1" s="255"/>
      <c r="C1" s="255"/>
      <c r="D1" s="255"/>
      <c r="E1" s="255"/>
      <c r="F1" s="255"/>
      <c r="G1" s="255"/>
      <c r="H1" s="255"/>
      <c r="I1" s="255"/>
      <c r="J1" s="255"/>
      <c r="K1" s="255"/>
      <c r="L1" s="39"/>
    </row>
    <row r="2" spans="1:12" ht="49.5" x14ac:dyDescent="0.25">
      <c r="A2" s="55" t="s">
        <v>407</v>
      </c>
      <c r="B2" s="55" t="s">
        <v>408</v>
      </c>
      <c r="C2" s="55" t="s">
        <v>465</v>
      </c>
      <c r="D2" s="55" t="s">
        <v>466</v>
      </c>
      <c r="E2" s="55" t="s">
        <v>467</v>
      </c>
      <c r="F2" s="55" t="s">
        <v>468</v>
      </c>
      <c r="G2" s="55" t="s">
        <v>925</v>
      </c>
      <c r="H2" s="55" t="s">
        <v>926</v>
      </c>
      <c r="I2" s="55" t="s">
        <v>927</v>
      </c>
      <c r="J2" s="55" t="s">
        <v>928</v>
      </c>
      <c r="K2" s="55" t="s">
        <v>929</v>
      </c>
      <c r="L2" s="39"/>
    </row>
    <row r="3" spans="1:12" ht="15.75" x14ac:dyDescent="0.25">
      <c r="A3" s="72"/>
      <c r="B3" s="72"/>
      <c r="C3" s="98"/>
      <c r="D3" s="99"/>
      <c r="E3" s="99"/>
      <c r="F3" s="125"/>
      <c r="G3" s="58" t="str">
        <f>IF(E3&lt;&gt;"",E3*F3/100,"")</f>
        <v/>
      </c>
      <c r="H3" s="125"/>
      <c r="I3" s="58" t="str">
        <f>IF(E3&lt;&gt;"",E3*H3/100,"")</f>
        <v/>
      </c>
      <c r="J3" s="48" t="str">
        <f>IF(G3&lt;&gt;"",IF(I3&lt;&gt;"",IF(ROUND(I3,2)-ROUND(G3,2)&lt;0,0,ROUND(I3,2)-ROUND(G3,2)),""),"")</f>
        <v/>
      </c>
      <c r="K3" s="58" t="str">
        <f>IF(J3&lt;&gt;"",J3*30/100,"")</f>
        <v/>
      </c>
      <c r="L3" s="39"/>
    </row>
    <row r="4" spans="1:12" ht="15.75" x14ac:dyDescent="0.25">
      <c r="A4" s="76"/>
      <c r="B4" s="76"/>
      <c r="C4" s="100"/>
      <c r="D4" s="99"/>
      <c r="E4" s="101"/>
      <c r="F4" s="126"/>
      <c r="G4" s="57" t="str">
        <f>IF(E4&lt;&gt;"",E4*F4/100,"")</f>
        <v/>
      </c>
      <c r="H4" s="126"/>
      <c r="I4" s="58" t="str">
        <f>IF(E4&lt;&gt;"",E4*H4/100,"")</f>
        <v/>
      </c>
      <c r="J4" s="48" t="str">
        <f>IF(G4&lt;&gt;"",IF(I4&lt;&gt;"",IF(ROUND(I4,2)-ROUND(G4,2)&lt;0,0,ROUND(I4,2)-ROUND(G4,2)),""),"")</f>
        <v/>
      </c>
      <c r="K4" s="58" t="str">
        <f>IF(J4&lt;&gt;"",J4*30/100,"")</f>
        <v/>
      </c>
      <c r="L4" s="39"/>
    </row>
    <row r="5" spans="1:12" ht="18" customHeight="1" x14ac:dyDescent="0.3">
      <c r="A5" s="248" t="s">
        <v>886</v>
      </c>
      <c r="B5" s="248"/>
      <c r="C5" s="248"/>
      <c r="D5" s="248"/>
      <c r="E5" s="248"/>
      <c r="F5" s="248"/>
      <c r="G5" s="248"/>
      <c r="H5" s="248"/>
      <c r="I5" s="248"/>
      <c r="J5" s="248"/>
      <c r="K5" s="88">
        <f ca="1">SUM(K3:OFFSET(FringeBenfTaxCalcListTO,-1,0))</f>
        <v>0</v>
      </c>
      <c r="L5" s="39"/>
    </row>
    <row r="6" spans="1:12" ht="37.5" customHeight="1" x14ac:dyDescent="0.25">
      <c r="A6" s="39"/>
      <c r="B6" s="39"/>
      <c r="C6" s="39"/>
      <c r="D6" s="39"/>
      <c r="E6" s="39"/>
      <c r="F6" s="39"/>
      <c r="G6" s="39"/>
      <c r="H6" s="39"/>
      <c r="I6" s="39"/>
      <c r="J6" s="39"/>
      <c r="K6" s="39"/>
      <c r="L6" s="39"/>
    </row>
    <row r="7" spans="1:12" ht="37.5" customHeight="1" x14ac:dyDescent="0.25">
      <c r="A7" s="39"/>
      <c r="B7" s="39"/>
      <c r="C7" s="39"/>
      <c r="D7" s="39"/>
      <c r="E7" s="39"/>
      <c r="F7" s="39"/>
      <c r="G7" s="39"/>
      <c r="H7" s="39"/>
      <c r="I7" s="39"/>
      <c r="J7" s="39"/>
      <c r="K7" s="39"/>
      <c r="L7" s="39"/>
    </row>
  </sheetData>
  <sheetProtection password="94AB" sheet="1" objects="1" scenarios="1" selectLockedCells="1"/>
  <mergeCells count="2">
    <mergeCell ref="A1:K1"/>
    <mergeCell ref="A5:J5"/>
  </mergeCells>
  <dataValidations xWindow="61636" yWindow="30172" count="6">
    <dataValidation type="decimal" allowBlank="1" showInputMessage="1" showErrorMessage="1" errorTitle="Data Error:" error="Please enter positive numeric value of length less than or equal to 15 digit." promptTitle="Numeric:" prompt="Enter numeric value of length less than or equal to 15 digit." sqref="D3:E4">
      <formula1>0</formula1>
      <formula2>999999999999999</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_x000a_" sqref="B3:B4">
      <formula1>50</formula1>
      <formula2>0</formula2>
    </dataValidation>
    <dataValidation type="textLength" allowBlank="1" showInputMessage="1" showErrorMessage="1" errorTitle="Data Error:" error="Please enter PIN in proper format.  " promptTitle="Alphanumeric:" prompt="Enter 11 digit alphanumeric values for PIN. " sqref="A3:A4">
      <formula1>11</formula1>
      <formula2>11</formula2>
    </dataValidation>
    <dataValidation type="textLength" showInputMessage="1" showErrorMessage="1" errorTitle="Data Error:" error="Please enter alphanumeric value of length less than or equal to 20  characters." promptTitle="Alphanumeric:" prompt="Enter alphanumeric value of length less than or equal to 20  characters.Special characters are not allowed._x000a_" sqref="C3:C4">
      <formula1>1</formula1>
      <formula2>20</formula2>
    </dataValidation>
    <dataValidation type="decimal" allowBlank="1" showInputMessage="1" showErrorMessage="1" errorTitle="Data Error:" error="Please enter Percentage value in range of  0 to 100." promptTitle="Percentage:" prompt="Enter Percentage value in range of  0 to 100." sqref="H3:H4 F3">
      <formula1>0</formula1>
      <formula2>100</formula2>
    </dataValidation>
    <dataValidation type="decimal" allowBlank="1" showInputMessage="1" showErrorMessage="1" errorTitle="Data Error:" error="Please enter Percentage value in range of  0 to 100." promptTitle="Percentage:" prompt="Enter Percentage value in range of  0 to 100." sqref="F4">
      <formula1>0</formula1>
      <formula2>100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16"/>
  <sheetViews>
    <sheetView workbookViewId="0">
      <selection activeCell="A4" sqref="A4"/>
    </sheetView>
  </sheetViews>
  <sheetFormatPr defaultColWidth="0" defaultRowHeight="15" zeroHeight="1" x14ac:dyDescent="0.25"/>
  <cols>
    <col min="1" max="3" width="27.7109375" customWidth="1"/>
    <col min="4" max="4" width="14.28515625" customWidth="1"/>
  </cols>
  <sheetData>
    <row r="1" spans="1:4" ht="33.75" customHeight="1" x14ac:dyDescent="0.25">
      <c r="A1" s="255" t="s">
        <v>494</v>
      </c>
      <c r="B1" s="255"/>
      <c r="C1" s="255"/>
      <c r="D1" s="102"/>
    </row>
    <row r="2" spans="1:4" ht="21" customHeight="1" x14ac:dyDescent="0.25">
      <c r="A2" s="267" t="s">
        <v>503</v>
      </c>
      <c r="B2" s="267"/>
      <c r="C2" s="267"/>
      <c r="D2" s="102"/>
    </row>
    <row r="3" spans="1:4" ht="33" x14ac:dyDescent="0.25">
      <c r="A3" s="55" t="s">
        <v>838</v>
      </c>
      <c r="B3" s="55" t="s">
        <v>839</v>
      </c>
      <c r="C3" s="55" t="s">
        <v>930</v>
      </c>
      <c r="D3" s="102"/>
    </row>
    <row r="4" spans="1:4" ht="16.5" customHeight="1" x14ac:dyDescent="0.25">
      <c r="A4" s="103"/>
      <c r="B4" s="38"/>
      <c r="C4" s="99"/>
      <c r="D4" s="102" t="str">
        <f>(IF(A4&lt;&gt;"","INCMADV",""))</f>
        <v/>
      </c>
    </row>
    <row r="5" spans="1:4" ht="16.5" customHeight="1" x14ac:dyDescent="0.25">
      <c r="A5" s="103"/>
      <c r="B5" s="38"/>
      <c r="C5" s="99"/>
      <c r="D5" s="102" t="str">
        <f>(IF(A5&lt;&gt;"","INCMADV",""))</f>
        <v/>
      </c>
    </row>
    <row r="6" spans="1:4" ht="16.5" customHeight="1" x14ac:dyDescent="0.3">
      <c r="A6" s="266" t="s">
        <v>886</v>
      </c>
      <c r="B6" s="266"/>
      <c r="C6" s="88">
        <f ca="1">ROUND(SUM(C4:OFFSET(DtlsPayeTaxPaidAdvListTO,-1,0)),2)</f>
        <v>0</v>
      </c>
      <c r="D6" s="102"/>
    </row>
    <row r="7" spans="1:4" ht="37.5" customHeight="1" x14ac:dyDescent="0.25">
      <c r="A7" s="102"/>
      <c r="B7" s="102"/>
      <c r="C7" s="102"/>
      <c r="D7" s="102"/>
    </row>
    <row r="8" spans="1:4" ht="21" customHeight="1" x14ac:dyDescent="0.25">
      <c r="A8" s="267" t="s">
        <v>500</v>
      </c>
      <c r="B8" s="267"/>
      <c r="C8" s="267"/>
      <c r="D8" s="102"/>
    </row>
    <row r="9" spans="1:4" ht="33" customHeight="1" x14ac:dyDescent="0.25">
      <c r="A9" s="55" t="s">
        <v>838</v>
      </c>
      <c r="B9" s="55" t="s">
        <v>839</v>
      </c>
      <c r="C9" s="55" t="s">
        <v>930</v>
      </c>
      <c r="D9" s="102"/>
    </row>
    <row r="10" spans="1:4" ht="16.5" customHeight="1" x14ac:dyDescent="0.25">
      <c r="A10" s="103" t="s">
        <v>949</v>
      </c>
      <c r="B10" s="38"/>
      <c r="C10" s="99"/>
      <c r="D10" s="102" t="str">
        <f>(IF(A10&lt;&gt;"","SFASPMT",""))</f>
        <v/>
      </c>
    </row>
    <row r="11" spans="1:4" ht="16.5" customHeight="1" x14ac:dyDescent="0.25">
      <c r="A11" s="103"/>
      <c r="B11" s="38"/>
      <c r="C11" s="99"/>
      <c r="D11" s="102" t="str">
        <f>(IF(A11&lt;&gt;"","SFASPMT",""))</f>
        <v/>
      </c>
    </row>
    <row r="12" spans="1:4" ht="16.5" customHeight="1" x14ac:dyDescent="0.3">
      <c r="A12" s="266" t="s">
        <v>886</v>
      </c>
      <c r="B12" s="266"/>
      <c r="C12" s="88">
        <f ca="1">ROUND(SUM(C10:OFFSET(DtlsPayeSelfAssTaxListTO,-1,0)),2)</f>
        <v>0</v>
      </c>
      <c r="D12" s="102"/>
    </row>
    <row r="13" spans="1:4" ht="16.5" customHeight="1" x14ac:dyDescent="0.3">
      <c r="A13" s="266" t="s">
        <v>931</v>
      </c>
      <c r="B13" s="266"/>
      <c r="C13" s="88">
        <f ca="1">ROUND(SUM(DtlsPayeTaxPaidAdvListTO,DtlsPayeSelfAssTaxListTO),2)</f>
        <v>0</v>
      </c>
      <c r="D13" s="102"/>
    </row>
    <row r="14" spans="1:4" ht="37.5" customHeight="1" x14ac:dyDescent="0.25">
      <c r="A14" s="102"/>
      <c r="B14" s="102"/>
      <c r="C14" s="102"/>
      <c r="D14" s="102"/>
    </row>
    <row r="15" spans="1:4" ht="37.5" customHeight="1" x14ac:dyDescent="0.25">
      <c r="A15" s="102"/>
      <c r="B15" s="102"/>
      <c r="C15" s="102"/>
      <c r="D15" s="102"/>
    </row>
    <row r="16" spans="1:4" hidden="1" x14ac:dyDescent="0.25"/>
  </sheetData>
  <sheetProtection sheet="1" objects="1" scenarios="1" selectLockedCells="1"/>
  <mergeCells count="6">
    <mergeCell ref="A13:B13"/>
    <mergeCell ref="A1:C1"/>
    <mergeCell ref="A2:C2"/>
    <mergeCell ref="A6:B6"/>
    <mergeCell ref="A8:C8"/>
    <mergeCell ref="A12:B12"/>
  </mergeCells>
  <dataValidations xWindow="5973" yWindow="145" count="5">
    <dataValidation type="textLength" operator="lessThanOrEqual" allowBlank="1" showInputMessage="1" showErrorMessage="1" errorTitle="Data Error:" error="Please enter alphanumeric value of length less than or equal to 20  characters.Special characters  are  not allowed." promptTitle="Alphanumeric:" prompt="Enter alphanumeric value of length less than or equal to 20  characters.Special characters  are  not allowed." sqref="A6 A12">
      <formula1>20</formula1>
      <formula2>0</formula2>
    </dataValidation>
    <dataValidation type="decimal" allowBlank="1" showInputMessage="1" showErrorMessage="1" errorTitle="Data Error:" error="Please enter positive numeric value of length less than or equal to 15 digit." promptTitle="Numeric:" prompt="Enter numeric value of length less than or equal to 15 digit." sqref="C10:C11 C4:C5">
      <formula1>1</formula1>
      <formula2>999999999999999</formula2>
    </dataValidation>
    <dataValidation type="textLength" allowBlank="1" showInputMessage="1" showErrorMessage="1" errorTitle="Data Error:" error="Please enter date value in dd/mm/yyyy format." promptTitle="Date:" prompt="Enter date value in dd/mm/yyyy format." sqref="B10:B12 B4:B6">
      <formula1>0</formula1>
      <formula2>10</formula2>
    </dataValidation>
    <dataValidation type="textLength" operator="lessThanOrEqual" allowBlank="1" showInputMessage="1" showErrorMessage="1" errorTitle="Data Error:" error="Please enter Numeric value of length less than or equal to 20  characters." promptTitle="Numeric:" prompt="Enter Numeric value of length less than or equal to 20  characters.Special characters like - is allowed." sqref="A10:A11 A4:A5">
      <formula1>20</formula1>
      <formula2>0</formula2>
    </dataValidation>
    <dataValidation allowBlank="1" sqref="A13:B13">
      <formula1>0</formula1>
      <formula2>0</formula2>
    </dataValidation>
  </dataValidations>
  <pageMargins left="0.7" right="0.7" top="0.75" bottom="0.75" header="0.51180555555555551" footer="0.51180555555555551"/>
  <pageSetup firstPageNumber="0"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7"/>
  <sheetViews>
    <sheetView topLeftCell="G1" workbookViewId="0">
      <selection activeCell="A3" sqref="A3"/>
    </sheetView>
  </sheetViews>
  <sheetFormatPr defaultColWidth="0" defaultRowHeight="15" customHeight="1" zeroHeight="1" x14ac:dyDescent="0.25"/>
  <cols>
    <col min="1" max="11" width="27.7109375" style="33" customWidth="1"/>
    <col min="12" max="13" width="14.28515625" style="33" customWidth="1"/>
    <col min="14" max="16384" width="0" style="33" hidden="1"/>
  </cols>
  <sheetData>
    <row r="1" spans="1:13" ht="33.75" customHeight="1" x14ac:dyDescent="0.25">
      <c r="A1" s="268" t="s">
        <v>1167</v>
      </c>
      <c r="B1" s="269"/>
      <c r="C1" s="269"/>
      <c r="D1" s="269"/>
      <c r="E1" s="269"/>
      <c r="F1" s="269"/>
      <c r="G1" s="269"/>
      <c r="H1" s="270"/>
      <c r="I1" s="232"/>
      <c r="J1" s="232"/>
      <c r="K1" s="39"/>
      <c r="L1" s="39"/>
      <c r="M1" s="39"/>
    </row>
    <row r="2" spans="1:13" ht="33" x14ac:dyDescent="0.25">
      <c r="A2" s="222" t="s">
        <v>1168</v>
      </c>
      <c r="B2" s="222" t="s">
        <v>1169</v>
      </c>
      <c r="C2" s="222" t="s">
        <v>1170</v>
      </c>
      <c r="D2" s="222" t="s">
        <v>1171</v>
      </c>
      <c r="E2" s="222" t="s">
        <v>445</v>
      </c>
      <c r="F2" s="222" t="s">
        <v>1172</v>
      </c>
      <c r="G2" s="222" t="s">
        <v>1173</v>
      </c>
      <c r="H2" s="222" t="s">
        <v>1174</v>
      </c>
      <c r="I2" s="232"/>
      <c r="J2" s="232"/>
      <c r="K2" s="39"/>
      <c r="L2" s="39"/>
      <c r="M2" s="232"/>
    </row>
    <row r="3" spans="1:13" ht="16.5" x14ac:dyDescent="0.3">
      <c r="A3" s="233"/>
      <c r="B3" s="234"/>
      <c r="C3" s="234"/>
      <c r="D3" s="235"/>
      <c r="E3" s="236"/>
      <c r="F3" s="223" t="str">
        <f>IF(E3&lt;&gt;"",MIN(2500,(E3*1.5%)),"")</f>
        <v/>
      </c>
      <c r="G3" s="223" t="str">
        <f>F3</f>
        <v/>
      </c>
      <c r="H3" s="223" t="str">
        <f>IF(AND(F3&lt;&gt;"",G3&lt;&gt;""),SUM(F3,G3),"")</f>
        <v/>
      </c>
      <c r="I3" s="232"/>
      <c r="J3" s="232"/>
      <c r="K3" s="39"/>
      <c r="L3" s="39"/>
      <c r="M3" s="118">
        <f>IF(A3&lt;&gt;"",1,0)</f>
        <v>0</v>
      </c>
    </row>
    <row r="4" spans="1:13" ht="16.5" x14ac:dyDescent="0.3">
      <c r="A4" s="233"/>
      <c r="B4" s="234"/>
      <c r="C4" s="234"/>
      <c r="D4" s="236"/>
      <c r="E4" s="236"/>
      <c r="F4" s="223" t="str">
        <f>IF(E4&lt;&gt;"",MIN(2500,(E4*1.5%)),"")</f>
        <v/>
      </c>
      <c r="G4" s="223" t="str">
        <f>F4</f>
        <v/>
      </c>
      <c r="H4" s="223" t="str">
        <f>IF(AND(F4&lt;&gt;"",G4&lt;&gt;""),SUM(F4,G4),"")</f>
        <v/>
      </c>
      <c r="I4" s="232"/>
      <c r="J4" s="232"/>
      <c r="K4" s="39"/>
      <c r="L4" s="39"/>
      <c r="M4" s="118">
        <f>IF(A4&lt;&gt;"",1,0)</f>
        <v>0</v>
      </c>
    </row>
    <row r="5" spans="1:13" ht="18" customHeight="1" x14ac:dyDescent="0.3">
      <c r="A5" s="271" t="s">
        <v>1175</v>
      </c>
      <c r="B5" s="272"/>
      <c r="C5" s="272"/>
      <c r="D5" s="272"/>
      <c r="E5" s="272"/>
      <c r="F5" s="272"/>
      <c r="G5" s="273"/>
      <c r="H5" s="223">
        <f ca="1">SUM(H3:OFFSET(HousinglevyTo,-1,0))</f>
        <v>0</v>
      </c>
      <c r="I5" s="232"/>
      <c r="J5" s="232"/>
      <c r="K5" s="39"/>
      <c r="L5" s="39"/>
      <c r="M5" s="118">
        <f ca="1">SUM(M3:OFFSET(HousinglevyTo,-1,6))</f>
        <v>0</v>
      </c>
    </row>
    <row r="6" spans="1:13" ht="37.5" customHeight="1" x14ac:dyDescent="0.25">
      <c r="A6" s="39"/>
      <c r="B6" s="39"/>
      <c r="C6" s="39"/>
      <c r="D6" s="39"/>
      <c r="E6" s="39"/>
      <c r="F6" s="39"/>
      <c r="G6" s="39"/>
      <c r="H6" s="39"/>
      <c r="I6" s="232"/>
      <c r="J6" s="232"/>
      <c r="K6" s="39"/>
      <c r="L6" s="39"/>
      <c r="M6" s="232"/>
    </row>
    <row r="7" spans="1:13" ht="37.5" customHeight="1" x14ac:dyDescent="0.25">
      <c r="A7" s="39"/>
      <c r="B7" s="39"/>
      <c r="C7" s="39"/>
      <c r="D7" s="39"/>
      <c r="E7" s="39"/>
      <c r="F7" s="39"/>
      <c r="G7" s="39"/>
      <c r="H7" s="39"/>
      <c r="I7" s="232"/>
      <c r="J7" s="232"/>
      <c r="K7" s="39"/>
      <c r="L7" s="39"/>
      <c r="M7" s="39"/>
    </row>
  </sheetData>
  <sheetProtection password="94AB" sheet="1" objects="1" scenarios="1" selectLockedCells="1"/>
  <mergeCells count="2">
    <mergeCell ref="A1:H1"/>
    <mergeCell ref="A5:G5"/>
  </mergeCells>
  <dataValidations xWindow="114" yWindow="555" count="7">
    <dataValidation type="decimal" allowBlank="1" showInputMessage="1" showErrorMessage="1" errorTitle="Data Error:" error="Enternumeric value of length upto 15 digit only." promptTitle="Numeric:" prompt="Enter numeric value of length less than or equal to 15 digit." sqref="E4">
      <formula1>0</formula1>
      <formula2>999999999999999</formula2>
    </dataValidation>
    <dataValidation type="textLength" allowBlank="1" showInputMessage="1" showErrorMessage="1" errorTitle="Data Error:" error="Please enter PIN in proper format." promptTitle="Alphanumeric:" prompt="Enter 11 digit alphanumeric value for PIN. " sqref="C3:C4">
      <formula1>11</formula1>
      <formula2>11</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 Special characters like Space , - . / : are allowed." sqref="B3:B4">
      <formula1>50</formula1>
    </dataValidation>
    <dataValidation type="decimal" allowBlank="1" showInputMessage="1" showErrorMessage="1" errorTitle="Data Error:" error="Please enter positive numeric value of length less than or equal to 15 digit." promptTitle="Numeric:" prompt="Enter numeric value of length less than or equal to 15 digit." sqref="A3:A4">
      <formula1>0</formula1>
      <formula2>999999999999999</formula2>
    </dataValidation>
    <dataValidation operator="lessThanOrEqual" allowBlank="1" sqref="A5"/>
    <dataValidation type="decimal" allowBlank="1" showInputMessage="1" showErrorMessage="1" errorTitle="Data Error:" error="Enter numeric value of length less than or equal to 15 digit." promptTitle="Numeric" prompt="Enter numeric value of length less than or equal to 15 digit." sqref="D3:D4">
      <formula1>0</formula1>
      <formula2>999999999999999</formula2>
    </dataValidation>
    <dataValidation type="decimal" allowBlank="1" showInputMessage="1" showErrorMessage="1" errorTitle="Data Error:" error="Enter numeric value of length upto 15 digit only" promptTitle="Numeric:" prompt="Enter numeric value of length less than or equal to 15 digit." sqref="E3">
      <formula1>0</formula1>
      <formula2>999999999999999</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E200"/>
  <sheetViews>
    <sheetView workbookViewId="0">
      <selection activeCell="C6" sqref="C6"/>
    </sheetView>
  </sheetViews>
  <sheetFormatPr defaultColWidth="0" defaultRowHeight="15" zeroHeight="1" x14ac:dyDescent="0.25"/>
  <cols>
    <col min="1" max="1" width="10.7109375" customWidth="1"/>
    <col min="2" max="2" width="25.7109375" customWidth="1"/>
    <col min="3" max="3" width="50.7109375" customWidth="1"/>
    <col min="4" max="4" width="63.7109375" customWidth="1"/>
    <col min="5" max="5" width="25.7109375" customWidth="1"/>
  </cols>
  <sheetData>
    <row r="1" spans="1:5" ht="24.75" customHeight="1" x14ac:dyDescent="0.25">
      <c r="A1" s="15" t="s">
        <v>20</v>
      </c>
      <c r="B1" s="15" t="s">
        <v>21</v>
      </c>
      <c r="C1" s="15" t="s">
        <v>22</v>
      </c>
      <c r="D1" s="15" t="s">
        <v>23</v>
      </c>
      <c r="E1" s="15" t="s">
        <v>24</v>
      </c>
    </row>
    <row r="2" spans="1:5" ht="15.75" x14ac:dyDescent="0.25">
      <c r="A2" s="16"/>
      <c r="B2" s="17"/>
      <c r="C2" s="18"/>
      <c r="D2" s="17"/>
      <c r="E2" s="17"/>
    </row>
    <row r="3" spans="1:5" ht="15.75" x14ac:dyDescent="0.25">
      <c r="A3" s="16"/>
      <c r="B3" s="17"/>
      <c r="C3" s="18"/>
      <c r="D3" s="17"/>
      <c r="E3" s="17"/>
    </row>
    <row r="4" spans="1:5" ht="15.75" x14ac:dyDescent="0.25">
      <c r="A4" s="16"/>
      <c r="B4" s="17"/>
      <c r="C4" s="18"/>
      <c r="D4" s="17"/>
      <c r="E4" s="17"/>
    </row>
    <row r="5" spans="1:5" ht="15.75" x14ac:dyDescent="0.25">
      <c r="A5" s="16"/>
      <c r="B5" s="17"/>
      <c r="C5" s="18"/>
      <c r="D5" s="17"/>
      <c r="E5" s="17"/>
    </row>
    <row r="6" spans="1:5" ht="15.75" x14ac:dyDescent="0.25">
      <c r="A6" s="16"/>
      <c r="B6" s="17"/>
      <c r="C6" s="18"/>
      <c r="D6" s="17"/>
      <c r="E6" s="17"/>
    </row>
    <row r="7" spans="1:5" ht="15.75" x14ac:dyDescent="0.25">
      <c r="A7" s="16"/>
      <c r="B7" s="17"/>
      <c r="C7" s="18"/>
      <c r="D7" s="17"/>
      <c r="E7" s="17"/>
    </row>
    <row r="8" spans="1:5" ht="15.75" x14ac:dyDescent="0.25">
      <c r="A8" s="16"/>
      <c r="B8" s="17"/>
      <c r="C8" s="18"/>
      <c r="D8" s="17"/>
      <c r="E8" s="17"/>
    </row>
    <row r="9" spans="1:5" ht="15.75" x14ac:dyDescent="0.25">
      <c r="A9" s="16"/>
      <c r="B9" s="17"/>
      <c r="C9" s="18"/>
      <c r="D9" s="17"/>
      <c r="E9" s="17"/>
    </row>
    <row r="10" spans="1:5" ht="15.75" x14ac:dyDescent="0.25">
      <c r="A10" s="16"/>
      <c r="B10" s="17"/>
      <c r="C10" s="18"/>
      <c r="D10" s="17"/>
      <c r="E10" s="17"/>
    </row>
    <row r="11" spans="1:5" ht="15.75" x14ac:dyDescent="0.25">
      <c r="A11" s="16"/>
      <c r="B11" s="17"/>
      <c r="C11" s="18"/>
      <c r="D11" s="17"/>
      <c r="E11" s="17"/>
    </row>
    <row r="12" spans="1:5" ht="15.75" x14ac:dyDescent="0.25">
      <c r="A12" s="16"/>
      <c r="B12" s="17"/>
      <c r="C12" s="18"/>
      <c r="D12" s="17"/>
      <c r="E12" s="17"/>
    </row>
    <row r="13" spans="1:5" ht="15.75" x14ac:dyDescent="0.25">
      <c r="A13" s="16"/>
      <c r="B13" s="17"/>
      <c r="C13" s="18"/>
      <c r="D13" s="17"/>
      <c r="E13" s="17"/>
    </row>
    <row r="14" spans="1:5" ht="15.75" x14ac:dyDescent="0.25">
      <c r="A14" s="16"/>
      <c r="B14" s="17"/>
      <c r="C14" s="18"/>
      <c r="D14" s="17"/>
      <c r="E14" s="17"/>
    </row>
    <row r="15" spans="1:5" ht="15.75" x14ac:dyDescent="0.25">
      <c r="A15" s="16"/>
      <c r="B15" s="17"/>
      <c r="C15" s="18"/>
      <c r="D15" s="17"/>
      <c r="E15" s="17"/>
    </row>
    <row r="16" spans="1:5" ht="15.75" x14ac:dyDescent="0.25">
      <c r="A16" s="16"/>
      <c r="B16" s="17"/>
      <c r="C16" s="18"/>
      <c r="D16" s="17"/>
      <c r="E16" s="17"/>
    </row>
    <row r="17" spans="1:5" ht="15.75" x14ac:dyDescent="0.25">
      <c r="A17" s="16"/>
      <c r="B17" s="17"/>
      <c r="C17" s="18"/>
      <c r="D17" s="17"/>
      <c r="E17" s="17"/>
    </row>
    <row r="18" spans="1:5" ht="15.75" x14ac:dyDescent="0.25">
      <c r="A18" s="16"/>
      <c r="B18" s="17"/>
      <c r="C18" s="18"/>
      <c r="D18" s="17"/>
      <c r="E18" s="17"/>
    </row>
    <row r="19" spans="1:5" ht="15.75" x14ac:dyDescent="0.25">
      <c r="A19" s="16"/>
      <c r="B19" s="17"/>
      <c r="C19" s="18"/>
      <c r="D19" s="17"/>
      <c r="E19" s="17"/>
    </row>
    <row r="20" spans="1:5" ht="15.75" x14ac:dyDescent="0.25">
      <c r="A20" s="16"/>
      <c r="B20" s="17"/>
      <c r="C20" s="18"/>
      <c r="D20" s="17"/>
      <c r="E20" s="17"/>
    </row>
    <row r="21" spans="1:5" ht="15.75" x14ac:dyDescent="0.25">
      <c r="A21" s="16"/>
      <c r="B21" s="17"/>
      <c r="C21" s="18"/>
      <c r="D21" s="17"/>
      <c r="E21" s="17"/>
    </row>
    <row r="22" spans="1:5" ht="15.75" x14ac:dyDescent="0.25">
      <c r="A22" s="16"/>
      <c r="B22" s="17"/>
      <c r="C22" s="18"/>
      <c r="D22" s="17"/>
      <c r="E22" s="17"/>
    </row>
    <row r="23" spans="1:5" ht="15.75" x14ac:dyDescent="0.25">
      <c r="A23" s="16"/>
      <c r="B23" s="17"/>
      <c r="C23" s="18"/>
      <c r="D23" s="17"/>
      <c r="E23" s="17"/>
    </row>
    <row r="24" spans="1:5" ht="15.75" x14ac:dyDescent="0.25">
      <c r="A24" s="16"/>
      <c r="B24" s="17"/>
      <c r="C24" s="18"/>
      <c r="D24" s="17"/>
      <c r="E24" s="17"/>
    </row>
    <row r="25" spans="1:5" ht="15.75" x14ac:dyDescent="0.25">
      <c r="A25" s="16"/>
      <c r="B25" s="17"/>
      <c r="C25" s="18"/>
      <c r="D25" s="17"/>
      <c r="E25" s="17"/>
    </row>
    <row r="26" spans="1:5" ht="15.75" x14ac:dyDescent="0.25">
      <c r="A26" s="16"/>
      <c r="B26" s="17"/>
      <c r="C26" s="18"/>
      <c r="D26" s="17"/>
      <c r="E26" s="17"/>
    </row>
    <row r="27" spans="1:5" ht="15.75" x14ac:dyDescent="0.25">
      <c r="A27" s="16"/>
      <c r="B27" s="17"/>
      <c r="C27" s="18"/>
      <c r="D27" s="17"/>
      <c r="E27" s="17"/>
    </row>
    <row r="28" spans="1:5" ht="15.75" x14ac:dyDescent="0.25">
      <c r="A28" s="16"/>
      <c r="B28" s="17"/>
      <c r="C28" s="18"/>
      <c r="D28" s="17"/>
      <c r="E28" s="17"/>
    </row>
    <row r="29" spans="1:5" ht="15.75" x14ac:dyDescent="0.25">
      <c r="A29" s="16"/>
      <c r="B29" s="17"/>
      <c r="C29" s="18"/>
      <c r="D29" s="17"/>
      <c r="E29" s="17"/>
    </row>
    <row r="30" spans="1:5" ht="15.75" x14ac:dyDescent="0.25">
      <c r="A30" s="16"/>
      <c r="B30" s="17"/>
      <c r="C30" s="18"/>
      <c r="D30" s="17"/>
      <c r="E30" s="17"/>
    </row>
    <row r="31" spans="1:5" ht="15.75" x14ac:dyDescent="0.25">
      <c r="A31" s="16"/>
      <c r="B31" s="17"/>
      <c r="C31" s="18"/>
      <c r="D31" s="17"/>
      <c r="E31" s="17"/>
    </row>
    <row r="32" spans="1:5" ht="15.75" x14ac:dyDescent="0.25">
      <c r="A32" s="16"/>
      <c r="B32" s="17"/>
      <c r="C32" s="18"/>
      <c r="D32" s="17"/>
      <c r="E32" s="17"/>
    </row>
    <row r="33" spans="1:5" ht="15.75" x14ac:dyDescent="0.25">
      <c r="A33" s="16"/>
      <c r="B33" s="17"/>
      <c r="C33" s="18"/>
      <c r="D33" s="17"/>
      <c r="E33" s="17"/>
    </row>
    <row r="34" spans="1:5" ht="15.75" x14ac:dyDescent="0.25">
      <c r="A34" s="16"/>
      <c r="B34" s="17"/>
      <c r="C34" s="18"/>
      <c r="D34" s="17"/>
      <c r="E34" s="17"/>
    </row>
    <row r="35" spans="1:5" ht="15.75" x14ac:dyDescent="0.25">
      <c r="A35" s="16"/>
      <c r="B35" s="17"/>
      <c r="C35" s="18"/>
      <c r="D35" s="17"/>
      <c r="E35" s="17"/>
    </row>
    <row r="36" spans="1:5" ht="15.75" x14ac:dyDescent="0.25">
      <c r="A36" s="16"/>
      <c r="B36" s="17"/>
      <c r="C36" s="219"/>
      <c r="D36" s="17"/>
      <c r="E36" s="17"/>
    </row>
    <row r="37" spans="1:5" ht="15.75" x14ac:dyDescent="0.25">
      <c r="A37" s="16"/>
      <c r="B37" s="17"/>
      <c r="C37" s="219"/>
      <c r="D37" s="17"/>
      <c r="E37" s="17"/>
    </row>
    <row r="38" spans="1:5" ht="15.75" x14ac:dyDescent="0.25">
      <c r="A38" s="16"/>
      <c r="B38" s="17"/>
      <c r="C38" s="219"/>
      <c r="D38" s="17"/>
      <c r="E38" s="17"/>
    </row>
    <row r="39" spans="1:5" ht="15.75" x14ac:dyDescent="0.25">
      <c r="A39" s="16"/>
      <c r="B39" s="17"/>
      <c r="C39" s="219"/>
      <c r="D39" s="17"/>
      <c r="E39" s="17"/>
    </row>
    <row r="40" spans="1:5" ht="15.75" x14ac:dyDescent="0.25">
      <c r="A40" s="16"/>
      <c r="B40" s="17"/>
      <c r="C40" s="219"/>
      <c r="D40" s="17"/>
      <c r="E40" s="17"/>
    </row>
    <row r="41" spans="1:5" ht="15.75" x14ac:dyDescent="0.25">
      <c r="A41" s="16"/>
      <c r="B41" s="17"/>
      <c r="C41" s="219"/>
      <c r="D41" s="17"/>
      <c r="E41" s="17"/>
    </row>
    <row r="42" spans="1:5" ht="15.75" x14ac:dyDescent="0.25">
      <c r="A42" s="16"/>
      <c r="B42" s="17"/>
      <c r="C42" s="219"/>
      <c r="D42" s="17"/>
      <c r="E42" s="17"/>
    </row>
    <row r="43" spans="1:5" ht="15.75" x14ac:dyDescent="0.25">
      <c r="A43" s="16"/>
      <c r="B43" s="17"/>
      <c r="C43" s="219"/>
      <c r="D43" s="17"/>
      <c r="E43" s="17"/>
    </row>
    <row r="44" spans="1:5" ht="15.75" x14ac:dyDescent="0.25">
      <c r="A44" s="16"/>
      <c r="B44" s="17"/>
      <c r="C44" s="219"/>
      <c r="D44" s="17"/>
      <c r="E44" s="17"/>
    </row>
    <row r="45" spans="1:5" ht="15.75" x14ac:dyDescent="0.25">
      <c r="A45" s="16"/>
      <c r="B45" s="17"/>
      <c r="C45" s="219"/>
      <c r="D45" s="17"/>
      <c r="E45" s="17"/>
    </row>
    <row r="46" spans="1:5" ht="15.75" x14ac:dyDescent="0.25">
      <c r="A46" s="16"/>
      <c r="B46" s="17"/>
      <c r="C46" s="219"/>
      <c r="D46" s="17"/>
      <c r="E46" s="17"/>
    </row>
    <row r="47" spans="1:5" ht="15.75" x14ac:dyDescent="0.25">
      <c r="A47" s="16"/>
      <c r="B47" s="17"/>
      <c r="C47" s="219"/>
      <c r="D47" s="17"/>
      <c r="E47" s="17"/>
    </row>
    <row r="48" spans="1:5" ht="15.75" x14ac:dyDescent="0.25">
      <c r="A48" s="16"/>
      <c r="B48" s="17"/>
      <c r="C48" s="219"/>
      <c r="D48" s="17"/>
      <c r="E48" s="17"/>
    </row>
    <row r="49" spans="1:5" ht="15.75" x14ac:dyDescent="0.25">
      <c r="A49" s="16"/>
      <c r="B49" s="17"/>
      <c r="C49" s="219"/>
      <c r="D49" s="17"/>
      <c r="E49" s="17"/>
    </row>
    <row r="50" spans="1:5" ht="15.75" x14ac:dyDescent="0.25">
      <c r="A50" s="16"/>
      <c r="B50" s="17"/>
      <c r="C50" s="19"/>
      <c r="D50" s="17"/>
      <c r="E50" s="17"/>
    </row>
    <row r="51" spans="1:5" ht="15.75" x14ac:dyDescent="0.25">
      <c r="A51" s="16"/>
      <c r="B51" s="17"/>
      <c r="C51" s="19"/>
      <c r="D51" s="17"/>
      <c r="E51" s="17"/>
    </row>
    <row r="52" spans="1:5" ht="15.75" x14ac:dyDescent="0.25">
      <c r="A52" s="16"/>
      <c r="B52" s="17"/>
      <c r="C52" s="19"/>
      <c r="D52" s="17"/>
      <c r="E52" s="17"/>
    </row>
    <row r="53" spans="1:5" ht="15.75" x14ac:dyDescent="0.25">
      <c r="A53" s="16"/>
      <c r="B53" s="17"/>
      <c r="C53" s="19"/>
      <c r="D53" s="17"/>
      <c r="E53" s="17"/>
    </row>
    <row r="54" spans="1:5" ht="15.75" x14ac:dyDescent="0.25">
      <c r="A54" s="16"/>
      <c r="B54" s="17"/>
      <c r="C54" s="19"/>
      <c r="D54" s="17"/>
      <c r="E54" s="17"/>
    </row>
    <row r="55" spans="1:5" ht="15.75" x14ac:dyDescent="0.25">
      <c r="A55" s="16"/>
      <c r="B55" s="17"/>
      <c r="C55" s="19"/>
      <c r="D55" s="17"/>
      <c r="E55" s="17"/>
    </row>
    <row r="56" spans="1:5" ht="15.75" x14ac:dyDescent="0.25">
      <c r="A56" s="16"/>
      <c r="B56" s="17"/>
      <c r="C56" s="19"/>
      <c r="D56" s="17"/>
      <c r="E56" s="17"/>
    </row>
    <row r="57" spans="1:5" ht="15.75" x14ac:dyDescent="0.25">
      <c r="A57" s="16"/>
      <c r="B57" s="17"/>
      <c r="C57" s="19"/>
      <c r="D57" s="17"/>
      <c r="E57" s="17"/>
    </row>
    <row r="58" spans="1:5" ht="15.75" x14ac:dyDescent="0.25">
      <c r="A58" s="16"/>
      <c r="B58" s="17"/>
      <c r="C58" s="19"/>
      <c r="D58" s="17"/>
      <c r="E58" s="17"/>
    </row>
    <row r="59" spans="1:5" ht="15.75" x14ac:dyDescent="0.25">
      <c r="A59" s="16"/>
      <c r="B59" s="17"/>
      <c r="C59" s="19"/>
      <c r="D59" s="17"/>
      <c r="E59" s="17"/>
    </row>
    <row r="60" spans="1:5" ht="15.75" x14ac:dyDescent="0.25">
      <c r="A60" s="16"/>
      <c r="B60" s="17"/>
      <c r="C60" s="19"/>
      <c r="D60" s="17"/>
      <c r="E60" s="17"/>
    </row>
    <row r="61" spans="1:5" ht="15.75" x14ac:dyDescent="0.25">
      <c r="A61" s="16"/>
      <c r="B61" s="17"/>
      <c r="C61" s="19"/>
      <c r="D61" s="17"/>
      <c r="E61" s="17"/>
    </row>
    <row r="62" spans="1:5" ht="15.75" x14ac:dyDescent="0.25">
      <c r="A62" s="16"/>
      <c r="B62" s="17"/>
      <c r="C62" s="19"/>
      <c r="D62" s="17"/>
      <c r="E62" s="17"/>
    </row>
    <row r="63" spans="1:5" ht="15.75" x14ac:dyDescent="0.25">
      <c r="A63" s="16"/>
      <c r="B63" s="17"/>
      <c r="C63" s="19"/>
      <c r="D63" s="17"/>
      <c r="E63" s="17"/>
    </row>
    <row r="64" spans="1:5" ht="15.75" x14ac:dyDescent="0.25">
      <c r="A64" s="16"/>
      <c r="B64" s="17"/>
      <c r="C64" s="19"/>
      <c r="D64" s="17"/>
      <c r="E64" s="17"/>
    </row>
    <row r="65" spans="1:5" ht="15.75" x14ac:dyDescent="0.25">
      <c r="A65" s="16"/>
      <c r="B65" s="17"/>
      <c r="C65" s="19"/>
      <c r="D65" s="17"/>
      <c r="E65" s="17"/>
    </row>
    <row r="66" spans="1:5" ht="15.75" x14ac:dyDescent="0.25">
      <c r="A66" s="16"/>
      <c r="B66" s="17"/>
      <c r="C66" s="19"/>
      <c r="D66" s="17"/>
      <c r="E66" s="17"/>
    </row>
    <row r="67" spans="1:5" ht="15.75" x14ac:dyDescent="0.25">
      <c r="A67" s="16"/>
      <c r="B67" s="17"/>
      <c r="C67" s="19"/>
      <c r="D67" s="17"/>
      <c r="E67" s="17"/>
    </row>
    <row r="68" spans="1:5" ht="15.75" x14ac:dyDescent="0.25">
      <c r="A68" s="16"/>
      <c r="B68" s="17"/>
      <c r="C68" s="19"/>
      <c r="D68" s="17"/>
      <c r="E68" s="17"/>
    </row>
    <row r="69" spans="1:5" ht="15.75" x14ac:dyDescent="0.25">
      <c r="A69" s="16"/>
      <c r="B69" s="17"/>
      <c r="C69" s="19"/>
      <c r="D69" s="17"/>
      <c r="E69" s="17"/>
    </row>
    <row r="70" spans="1:5" ht="15.75" x14ac:dyDescent="0.25">
      <c r="A70" s="16"/>
      <c r="B70" s="17"/>
      <c r="C70" s="19"/>
      <c r="D70" s="17"/>
      <c r="E70" s="17"/>
    </row>
    <row r="71" spans="1:5" ht="15.75" x14ac:dyDescent="0.25">
      <c r="A71" s="16"/>
      <c r="B71" s="17"/>
      <c r="C71" s="19"/>
      <c r="D71" s="17"/>
      <c r="E71" s="17"/>
    </row>
    <row r="72" spans="1:5" ht="15.75" x14ac:dyDescent="0.25">
      <c r="A72" s="16"/>
      <c r="B72" s="17"/>
      <c r="C72" s="19"/>
      <c r="D72" s="17"/>
      <c r="E72" s="17"/>
    </row>
    <row r="73" spans="1:5" ht="15.75" x14ac:dyDescent="0.25">
      <c r="A73" s="16"/>
      <c r="B73" s="17"/>
      <c r="C73" s="19"/>
      <c r="D73" s="17"/>
      <c r="E73" s="17"/>
    </row>
    <row r="74" spans="1:5" ht="15.75" x14ac:dyDescent="0.25">
      <c r="A74" s="16"/>
      <c r="B74" s="17"/>
      <c r="C74" s="19"/>
      <c r="D74" s="17"/>
      <c r="E74" s="17"/>
    </row>
    <row r="75" spans="1:5" ht="15.75" x14ac:dyDescent="0.25">
      <c r="A75" s="16"/>
      <c r="B75" s="17"/>
      <c r="C75" s="19"/>
      <c r="D75" s="17"/>
      <c r="E75" s="17"/>
    </row>
    <row r="76" spans="1:5" ht="15.75" x14ac:dyDescent="0.25">
      <c r="A76" s="16"/>
      <c r="B76" s="17"/>
      <c r="C76" s="19"/>
      <c r="D76" s="17"/>
      <c r="E76" s="17"/>
    </row>
    <row r="77" spans="1:5" ht="15.75" x14ac:dyDescent="0.25">
      <c r="A77" s="16"/>
      <c r="B77" s="17"/>
      <c r="C77" s="19"/>
      <c r="D77" s="17"/>
      <c r="E77" s="17"/>
    </row>
    <row r="78" spans="1:5" ht="15.75" x14ac:dyDescent="0.25">
      <c r="A78" s="16"/>
      <c r="B78" s="17"/>
      <c r="C78" s="19"/>
      <c r="D78" s="17"/>
      <c r="E78" s="17"/>
    </row>
    <row r="79" spans="1:5" ht="15.75" x14ac:dyDescent="0.25">
      <c r="A79" s="16"/>
      <c r="B79" s="17"/>
      <c r="C79" s="19"/>
      <c r="D79" s="17"/>
      <c r="E79" s="17"/>
    </row>
    <row r="80" spans="1:5" ht="15.75" x14ac:dyDescent="0.25">
      <c r="A80" s="16"/>
      <c r="B80" s="17"/>
      <c r="C80" s="19"/>
      <c r="D80" s="17"/>
      <c r="E80" s="17"/>
    </row>
    <row r="81" spans="1:5" ht="15.75" x14ac:dyDescent="0.25">
      <c r="A81" s="16"/>
      <c r="B81" s="17"/>
      <c r="C81" s="19"/>
      <c r="D81" s="17"/>
      <c r="E81" s="17"/>
    </row>
    <row r="82" spans="1:5" ht="15.75" x14ac:dyDescent="0.25">
      <c r="A82" s="16"/>
      <c r="B82" s="17"/>
      <c r="C82" s="19"/>
      <c r="D82" s="17"/>
      <c r="E82" s="17"/>
    </row>
    <row r="83" spans="1:5" ht="15.75" x14ac:dyDescent="0.25">
      <c r="A83" s="16"/>
      <c r="B83" s="17"/>
      <c r="C83" s="19"/>
      <c r="D83" s="17"/>
      <c r="E83" s="17"/>
    </row>
    <row r="84" spans="1:5" ht="15.75" x14ac:dyDescent="0.25">
      <c r="A84" s="16"/>
      <c r="B84" s="17"/>
      <c r="C84" s="19"/>
      <c r="D84" s="17"/>
      <c r="E84" s="17"/>
    </row>
    <row r="85" spans="1:5" ht="15.75" x14ac:dyDescent="0.25">
      <c r="A85" s="16"/>
      <c r="B85" s="17"/>
      <c r="C85" s="19"/>
      <c r="D85" s="17"/>
      <c r="E85" s="17"/>
    </row>
    <row r="86" spans="1:5" ht="15.75" x14ac:dyDescent="0.25">
      <c r="A86" s="16"/>
      <c r="B86" s="17"/>
      <c r="C86" s="19"/>
      <c r="D86" s="17"/>
      <c r="E86" s="17"/>
    </row>
    <row r="87" spans="1:5" ht="15.75" x14ac:dyDescent="0.25">
      <c r="A87" s="16"/>
      <c r="B87" s="17"/>
      <c r="C87" s="19"/>
      <c r="D87" s="17"/>
      <c r="E87" s="17"/>
    </row>
    <row r="88" spans="1:5" ht="15.75" x14ac:dyDescent="0.25">
      <c r="A88" s="16"/>
      <c r="B88" s="17"/>
      <c r="C88" s="19"/>
      <c r="D88" s="17"/>
      <c r="E88" s="17"/>
    </row>
    <row r="89" spans="1:5" ht="15.75" x14ac:dyDescent="0.25">
      <c r="A89" s="16"/>
      <c r="B89" s="17"/>
      <c r="C89" s="19"/>
      <c r="D89" s="17"/>
      <c r="E89" s="17"/>
    </row>
    <row r="90" spans="1:5" ht="15.75" x14ac:dyDescent="0.25">
      <c r="A90" s="16"/>
      <c r="B90" s="17"/>
      <c r="C90" s="19"/>
      <c r="D90" s="17"/>
      <c r="E90" s="17"/>
    </row>
    <row r="91" spans="1:5" ht="15.75" x14ac:dyDescent="0.25">
      <c r="A91" s="16"/>
      <c r="B91" s="17"/>
      <c r="C91" s="19"/>
      <c r="D91" s="17"/>
      <c r="E91" s="17"/>
    </row>
    <row r="92" spans="1:5" ht="15.75" x14ac:dyDescent="0.25">
      <c r="A92" s="16"/>
      <c r="B92" s="17"/>
      <c r="C92" s="19"/>
      <c r="D92" s="17"/>
      <c r="E92" s="17"/>
    </row>
    <row r="93" spans="1:5" ht="15.75" x14ac:dyDescent="0.25">
      <c r="A93" s="16"/>
      <c r="B93" s="17"/>
      <c r="C93" s="19"/>
      <c r="D93" s="17"/>
      <c r="E93" s="17"/>
    </row>
    <row r="94" spans="1:5" ht="15.75" x14ac:dyDescent="0.25">
      <c r="A94" s="16"/>
      <c r="B94" s="17"/>
      <c r="C94" s="19"/>
      <c r="D94" s="17"/>
      <c r="E94" s="17"/>
    </row>
    <row r="95" spans="1:5" ht="15.75" x14ac:dyDescent="0.25">
      <c r="A95" s="16"/>
      <c r="B95" s="17"/>
      <c r="C95" s="19"/>
      <c r="D95" s="17"/>
      <c r="E95" s="17"/>
    </row>
    <row r="96" spans="1:5" ht="15.75" x14ac:dyDescent="0.25">
      <c r="A96" s="16"/>
      <c r="B96" s="17"/>
      <c r="C96" s="19"/>
      <c r="D96" s="17"/>
      <c r="E96" s="17"/>
    </row>
    <row r="97" spans="1:5" ht="15.75" x14ac:dyDescent="0.25">
      <c r="A97" s="16"/>
      <c r="B97" s="17"/>
      <c r="C97" s="19"/>
      <c r="D97" s="17"/>
      <c r="E97" s="17"/>
    </row>
    <row r="98" spans="1:5" ht="15.75" x14ac:dyDescent="0.25">
      <c r="A98" s="16"/>
      <c r="B98" s="17"/>
      <c r="C98" s="19"/>
      <c r="D98" s="17"/>
      <c r="E98" s="17"/>
    </row>
    <row r="99" spans="1:5" ht="15.75" x14ac:dyDescent="0.25">
      <c r="A99" s="16"/>
      <c r="B99" s="17"/>
      <c r="C99" s="19"/>
      <c r="D99" s="17"/>
      <c r="E99" s="17"/>
    </row>
    <row r="100" spans="1:5" ht="15.75" x14ac:dyDescent="0.25">
      <c r="A100" s="16"/>
      <c r="B100" s="17"/>
      <c r="C100" s="19"/>
      <c r="D100" s="17"/>
      <c r="E100" s="17"/>
    </row>
    <row r="101" spans="1:5" ht="15.75" x14ac:dyDescent="0.25">
      <c r="A101" s="16"/>
      <c r="B101" s="17"/>
      <c r="C101" s="20"/>
      <c r="D101" s="17"/>
      <c r="E101" s="17"/>
    </row>
    <row r="102" spans="1:5" ht="15.75" x14ac:dyDescent="0.25">
      <c r="A102" s="16"/>
      <c r="B102" s="17"/>
      <c r="C102" s="20"/>
      <c r="D102" s="17"/>
      <c r="E102" s="17"/>
    </row>
    <row r="103" spans="1:5" ht="15.75" x14ac:dyDescent="0.25">
      <c r="A103" s="16"/>
      <c r="B103" s="17"/>
      <c r="C103" s="20"/>
      <c r="D103" s="17"/>
      <c r="E103" s="17"/>
    </row>
    <row r="104" spans="1:5" ht="15.75" x14ac:dyDescent="0.25">
      <c r="A104" s="16"/>
      <c r="B104" s="17"/>
      <c r="C104" s="20"/>
      <c r="D104" s="17"/>
      <c r="E104" s="17"/>
    </row>
    <row r="105" spans="1:5" ht="15.75" x14ac:dyDescent="0.25">
      <c r="A105" s="16"/>
      <c r="B105" s="17"/>
      <c r="C105" s="20"/>
      <c r="D105" s="17"/>
      <c r="E105" s="17"/>
    </row>
    <row r="106" spans="1:5" ht="15.75" x14ac:dyDescent="0.25">
      <c r="A106" s="16"/>
      <c r="B106" s="17"/>
      <c r="C106" s="20"/>
      <c r="D106" s="17"/>
      <c r="E106" s="17"/>
    </row>
    <row r="107" spans="1:5" ht="15.75" x14ac:dyDescent="0.25">
      <c r="A107" s="16"/>
      <c r="B107" s="17"/>
      <c r="C107" s="20"/>
      <c r="D107" s="17"/>
      <c r="E107" s="17"/>
    </row>
    <row r="108" spans="1:5" ht="15.75" x14ac:dyDescent="0.25">
      <c r="A108" s="16"/>
      <c r="B108" s="17"/>
      <c r="C108" s="20"/>
      <c r="D108" s="17"/>
      <c r="E108" s="17"/>
    </row>
    <row r="109" spans="1:5" ht="15.75" x14ac:dyDescent="0.25">
      <c r="A109" s="16"/>
      <c r="B109" s="17"/>
      <c r="C109" s="20"/>
      <c r="D109" s="17"/>
      <c r="E109" s="17"/>
    </row>
    <row r="110" spans="1:5" ht="15.75" x14ac:dyDescent="0.25">
      <c r="A110" s="16"/>
      <c r="B110" s="17"/>
      <c r="C110" s="20"/>
      <c r="D110" s="17"/>
      <c r="E110" s="17"/>
    </row>
    <row r="111" spans="1:5" ht="15.75" x14ac:dyDescent="0.25">
      <c r="A111" s="16"/>
      <c r="B111" s="17"/>
      <c r="C111" s="20"/>
      <c r="D111" s="17"/>
      <c r="E111" s="17"/>
    </row>
    <row r="112" spans="1:5" ht="15.75" x14ac:dyDescent="0.25">
      <c r="A112" s="16"/>
      <c r="B112" s="17"/>
      <c r="C112" s="20"/>
      <c r="D112" s="17"/>
      <c r="E112" s="17"/>
    </row>
    <row r="113" spans="1:5" ht="15.75" x14ac:dyDescent="0.25">
      <c r="A113" s="16"/>
      <c r="B113" s="17"/>
      <c r="C113" s="20"/>
      <c r="D113" s="17"/>
      <c r="E113" s="17"/>
    </row>
    <row r="114" spans="1:5" ht="15.75" x14ac:dyDescent="0.25">
      <c r="A114" s="16"/>
      <c r="B114" s="17"/>
      <c r="C114" s="20"/>
      <c r="D114" s="17"/>
      <c r="E114" s="17"/>
    </row>
    <row r="115" spans="1:5" ht="15.75" x14ac:dyDescent="0.25">
      <c r="A115" s="16"/>
      <c r="B115" s="17"/>
      <c r="C115" s="20"/>
      <c r="D115" s="17"/>
      <c r="E115" s="17"/>
    </row>
    <row r="116" spans="1:5" ht="15.75" x14ac:dyDescent="0.25">
      <c r="A116" s="16"/>
      <c r="B116" s="17"/>
      <c r="C116" s="20"/>
      <c r="D116" s="17"/>
      <c r="E116" s="17"/>
    </row>
    <row r="117" spans="1:5" ht="15.75" x14ac:dyDescent="0.25">
      <c r="A117" s="16"/>
      <c r="B117" s="17"/>
      <c r="C117" s="20"/>
      <c r="D117" s="17"/>
      <c r="E117" s="17"/>
    </row>
    <row r="118" spans="1:5" ht="15.75" x14ac:dyDescent="0.25">
      <c r="A118" s="16"/>
      <c r="B118" s="17"/>
      <c r="C118" s="20"/>
      <c r="D118" s="17"/>
      <c r="E118" s="17"/>
    </row>
    <row r="119" spans="1:5" ht="15.75" x14ac:dyDescent="0.25">
      <c r="A119" s="16"/>
      <c r="B119" s="17"/>
      <c r="C119" s="20"/>
      <c r="D119" s="17"/>
      <c r="E119" s="17"/>
    </row>
    <row r="120" spans="1:5" ht="15.75" x14ac:dyDescent="0.25">
      <c r="A120" s="16"/>
      <c r="B120" s="17"/>
      <c r="C120" s="20"/>
      <c r="D120" s="17"/>
      <c r="E120" s="17"/>
    </row>
    <row r="121" spans="1:5" ht="15.75" x14ac:dyDescent="0.25">
      <c r="A121" s="16"/>
      <c r="B121" s="17"/>
      <c r="C121" s="20"/>
      <c r="D121" s="17"/>
      <c r="E121" s="17"/>
    </row>
    <row r="122" spans="1:5" ht="15.75" x14ac:dyDescent="0.25">
      <c r="A122" s="16"/>
      <c r="B122" s="17"/>
      <c r="C122" s="20"/>
      <c r="D122" s="17"/>
      <c r="E122" s="17"/>
    </row>
    <row r="123" spans="1:5" ht="15.75" x14ac:dyDescent="0.25">
      <c r="A123" s="16"/>
      <c r="B123" s="17"/>
      <c r="C123" s="20"/>
      <c r="D123" s="17"/>
      <c r="E123" s="17"/>
    </row>
    <row r="124" spans="1:5" ht="15.75" x14ac:dyDescent="0.25">
      <c r="A124" s="16"/>
      <c r="B124" s="17"/>
      <c r="C124" s="20"/>
      <c r="D124" s="17"/>
      <c r="E124" s="17"/>
    </row>
    <row r="125" spans="1:5" ht="15.75" x14ac:dyDescent="0.25">
      <c r="A125" s="16"/>
      <c r="B125" s="17"/>
      <c r="C125" s="20"/>
      <c r="D125" s="17"/>
      <c r="E125" s="17"/>
    </row>
    <row r="126" spans="1:5" ht="15.75" x14ac:dyDescent="0.25">
      <c r="A126" s="16"/>
      <c r="B126" s="17"/>
      <c r="C126" s="20"/>
      <c r="D126" s="17"/>
      <c r="E126" s="17"/>
    </row>
    <row r="127" spans="1:5" ht="15.75" x14ac:dyDescent="0.25">
      <c r="A127" s="16"/>
      <c r="B127" s="17"/>
      <c r="C127" s="20"/>
      <c r="D127" s="17"/>
      <c r="E127" s="17"/>
    </row>
    <row r="128" spans="1:5" ht="15.75" x14ac:dyDescent="0.25">
      <c r="A128" s="16"/>
      <c r="B128" s="17"/>
      <c r="C128" s="20"/>
      <c r="D128" s="17"/>
      <c r="E128" s="17"/>
    </row>
    <row r="129" spans="1:5" ht="15.75" x14ac:dyDescent="0.25">
      <c r="A129" s="16"/>
      <c r="B129" s="17"/>
      <c r="C129" s="20"/>
      <c r="D129" s="17"/>
      <c r="E129" s="17"/>
    </row>
    <row r="130" spans="1:5" x14ac:dyDescent="0.25"/>
    <row r="131" spans="1:5" x14ac:dyDescent="0.25"/>
    <row r="132" spans="1:5" x14ac:dyDescent="0.25"/>
    <row r="133" spans="1:5" x14ac:dyDescent="0.25"/>
    <row r="134" spans="1:5" x14ac:dyDescent="0.25"/>
    <row r="135" spans="1:5" x14ac:dyDescent="0.25"/>
    <row r="136" spans="1:5" x14ac:dyDescent="0.25"/>
    <row r="137" spans="1:5" x14ac:dyDescent="0.25"/>
    <row r="138" spans="1:5" x14ac:dyDescent="0.25"/>
    <row r="139" spans="1:5" x14ac:dyDescent="0.25"/>
    <row r="140" spans="1:5" x14ac:dyDescent="0.25"/>
    <row r="141" spans="1:5" x14ac:dyDescent="0.25"/>
    <row r="142" spans="1:5" x14ac:dyDescent="0.25"/>
    <row r="143" spans="1:5" x14ac:dyDescent="0.25"/>
    <row r="144" spans="1:5"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sheetData>
  <sheetProtection password="94AB" sheet="1" objects="1" scenarios="1"/>
  <pageMargins left="0.7" right="0.7" top="0.75" bottom="0.75" header="0.51180555555555551" footer="0.51180555555555551"/>
  <pageSetup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0"/>
  <sheetViews>
    <sheetView workbookViewId="0">
      <selection activeCell="C12" sqref="C12"/>
    </sheetView>
  </sheetViews>
  <sheetFormatPr defaultColWidth="0" defaultRowHeight="15" zeroHeight="1" x14ac:dyDescent="0.25"/>
  <cols>
    <col min="1" max="1" width="8.5703125" style="33" customWidth="1"/>
    <col min="2" max="2" width="81.28515625" style="33" customWidth="1"/>
    <col min="3" max="3" width="27.7109375" style="33" customWidth="1"/>
    <col min="4" max="4" width="14.28515625" style="33" customWidth="1"/>
    <col min="5" max="16384" width="0" style="33" hidden="1"/>
  </cols>
  <sheetData>
    <row r="1" spans="1:4" ht="31.5" customHeight="1" x14ac:dyDescent="0.25">
      <c r="A1" s="263" t="s">
        <v>492</v>
      </c>
      <c r="B1" s="263"/>
      <c r="C1" s="263"/>
      <c r="D1" s="39"/>
    </row>
    <row r="2" spans="1:4" ht="21" customHeight="1" x14ac:dyDescent="0.25">
      <c r="A2" s="104" t="s">
        <v>20</v>
      </c>
      <c r="B2" s="105" t="s">
        <v>932</v>
      </c>
      <c r="C2" s="106" t="s">
        <v>933</v>
      </c>
      <c r="D2" s="39"/>
    </row>
    <row r="3" spans="1:4" ht="31.5" x14ac:dyDescent="0.25">
      <c r="A3" s="107">
        <v>1</v>
      </c>
      <c r="B3" s="108" t="s">
        <v>934</v>
      </c>
      <c r="C3" s="109">
        <f>ROUND(ROWS(SalDedDsbEmpPIN)-COUNTBLANK(SalDedDsbEmpPIN)+ROWS(SalDedEmpPIN)-COUNTBLANK(SalDedEmpPIN),2)</f>
        <v>0</v>
      </c>
      <c r="D3" s="39"/>
    </row>
    <row r="4" spans="1:4" ht="31.5" x14ac:dyDescent="0.25">
      <c r="A4" s="107">
        <v>2</v>
      </c>
      <c r="B4" s="108" t="s">
        <v>935</v>
      </c>
      <c r="C4" s="110">
        <f ca="1">ROUND(DtlsSalPdBftsSelfPayTaxListTO,2)</f>
        <v>0</v>
      </c>
      <c r="D4" s="39"/>
    </row>
    <row r="5" spans="1:4" ht="31.5" x14ac:dyDescent="0.25">
      <c r="A5" s="107">
        <v>3</v>
      </c>
      <c r="B5" s="108" t="s">
        <v>936</v>
      </c>
      <c r="C5" s="110">
        <f ca="1">ROUND(DtlsSalPdBftsSelfPayTaxDEListTO,2)</f>
        <v>0</v>
      </c>
      <c r="D5" s="39"/>
    </row>
    <row r="6" spans="1:4" ht="31.5" x14ac:dyDescent="0.25">
      <c r="A6" s="107">
        <v>4</v>
      </c>
      <c r="B6" s="108" t="s">
        <v>937</v>
      </c>
      <c r="C6" s="110">
        <f ca="1">ROUND(TaxPdOnLumpSumPdAftrTrmtnListTO,2)</f>
        <v>0</v>
      </c>
      <c r="D6" s="39"/>
    </row>
    <row r="7" spans="1:4" ht="31.5" x14ac:dyDescent="0.25">
      <c r="A7" s="107">
        <v>5</v>
      </c>
      <c r="B7" s="108" t="s">
        <v>938</v>
      </c>
      <c r="C7" s="110">
        <f ca="1">ROUND(DtlsSalPdArrearDEListTO,2)</f>
        <v>0</v>
      </c>
      <c r="D7" s="39"/>
    </row>
    <row r="8" spans="1:4" ht="31.5" x14ac:dyDescent="0.25">
      <c r="A8" s="107">
        <v>6</v>
      </c>
      <c r="B8" s="108" t="s">
        <v>939</v>
      </c>
      <c r="C8" s="48">
        <f ca="1">ROUND(DtlsArrSalPdBftsPayeSelfPayeListTO,2)</f>
        <v>0</v>
      </c>
      <c r="D8" s="39"/>
    </row>
    <row r="9" spans="1:4" ht="31.5" x14ac:dyDescent="0.25">
      <c r="A9" s="107">
        <v>7</v>
      </c>
      <c r="B9" s="108" t="s">
        <v>940</v>
      </c>
      <c r="C9" s="48">
        <f ca="1">ROUND(CalPayeTaxPyblOnGratIListTO,2)</f>
        <v>0</v>
      </c>
      <c r="D9" s="39"/>
    </row>
    <row r="10" spans="1:4" ht="31.5" x14ac:dyDescent="0.25">
      <c r="A10" s="107">
        <v>8</v>
      </c>
      <c r="B10" s="108" t="s">
        <v>941</v>
      </c>
      <c r="C10" s="48">
        <f ca="1">ROUND(FringeBenfTaxCalcListTO,2)</f>
        <v>0</v>
      </c>
      <c r="D10" s="39"/>
    </row>
    <row r="11" spans="1:4" ht="16.5" x14ac:dyDescent="0.3">
      <c r="A11" s="111">
        <v>9</v>
      </c>
      <c r="B11" s="112" t="s">
        <v>942</v>
      </c>
      <c r="C11" s="96">
        <f ca="1">ROUND(SUM(ClcTaxDue.EmpTO,ClcTaxDue.DsblEmpTO,ClcTaxDue.LumpSumTO,ClcTaxDue.ArrEmpTO,ClcTaxDue.ArrDsblEmpTO,ClcTaxDue.GratListTO,ClcTaxDue.FringeBenfTO),2)</f>
        <v>0</v>
      </c>
      <c r="D11" s="39"/>
    </row>
    <row r="12" spans="1:4" ht="16.5" customHeight="1" x14ac:dyDescent="0.3">
      <c r="A12" s="107">
        <v>10</v>
      </c>
      <c r="B12" s="108" t="s">
        <v>943</v>
      </c>
      <c r="C12" s="208">
        <v>0</v>
      </c>
      <c r="D12" s="39"/>
    </row>
    <row r="13" spans="1:4" ht="16.5" x14ac:dyDescent="0.3">
      <c r="A13" s="111">
        <v>11</v>
      </c>
      <c r="B13" s="112" t="s">
        <v>944</v>
      </c>
      <c r="C13" s="96">
        <f ca="1">ROUND(SUM(ClcTaxDue.TotPayeTaxPybl,ClcTaxDue.PrevMonPaye),2)</f>
        <v>0</v>
      </c>
      <c r="D13" s="39"/>
    </row>
    <row r="14" spans="1:4" ht="31.5" x14ac:dyDescent="0.25">
      <c r="A14" s="107">
        <v>12</v>
      </c>
      <c r="B14" s="108" t="s">
        <v>945</v>
      </c>
      <c r="C14" s="48">
        <f ca="1">IF(ClcTaxDue.TotTaxPybl&gt;0,ROUND(DtlsPayeFinalTaxPdTO,2),0)</f>
        <v>0</v>
      </c>
      <c r="D14" s="39"/>
    </row>
    <row r="15" spans="1:4" ht="16.5" x14ac:dyDescent="0.3">
      <c r="A15" s="111">
        <v>13</v>
      </c>
      <c r="B15" s="112" t="s">
        <v>946</v>
      </c>
      <c r="C15" s="96">
        <f ca="1">ROUND(ClcTaxDue.TotTaxPybl,2)-ROUND(ClcTaxDue.TaxAdvPdTO,2)</f>
        <v>0</v>
      </c>
      <c r="D15" s="39"/>
    </row>
    <row r="16" spans="1:4" ht="31.5" x14ac:dyDescent="0.25">
      <c r="A16" s="107">
        <v>14</v>
      </c>
      <c r="B16" s="230" t="s">
        <v>1217</v>
      </c>
      <c r="C16" s="231">
        <f ca="1">IF(C17&gt;0,TotHousingMembers,0)</f>
        <v>0</v>
      </c>
      <c r="D16" s="39"/>
    </row>
    <row r="17" spans="1:4" ht="32.25" x14ac:dyDescent="0.3">
      <c r="A17" s="107">
        <v>15</v>
      </c>
      <c r="B17" s="230" t="s">
        <v>1218</v>
      </c>
      <c r="C17" s="96">
        <f ca="1">ROUND(HousinglevyTo,2)</f>
        <v>0</v>
      </c>
      <c r="D17" s="39"/>
    </row>
    <row r="18" spans="1:4" ht="16.5" x14ac:dyDescent="0.3">
      <c r="A18" s="111">
        <v>16</v>
      </c>
      <c r="B18" s="229" t="s">
        <v>1219</v>
      </c>
      <c r="C18" s="96">
        <f ca="1">ROUND(SUM(ClcTaxDue.NetPayeTaxPybl,ClcTaxDue.totalHousingContribution),2)</f>
        <v>0</v>
      </c>
      <c r="D18" s="39"/>
    </row>
    <row r="19" spans="1:4" ht="37.5" customHeight="1" x14ac:dyDescent="0.25">
      <c r="A19" s="39"/>
      <c r="B19" s="39"/>
      <c r="C19" s="39"/>
      <c r="D19" s="39"/>
    </row>
    <row r="20" spans="1:4" ht="37.5" customHeight="1" x14ac:dyDescent="0.25">
      <c r="A20" s="39"/>
      <c r="B20" s="39" t="s">
        <v>947</v>
      </c>
      <c r="C20" s="39"/>
      <c r="D20" s="39"/>
    </row>
  </sheetData>
  <sheetProtection password="94AB" sheet="1" objects="1" scenarios="1" selectLockedCells="1"/>
  <mergeCells count="1">
    <mergeCell ref="A1:C1"/>
  </mergeCells>
  <dataValidations xWindow="912" yWindow="466" count="1">
    <dataValidation type="decimal" allowBlank="1" showInputMessage="1" showErrorMessage="1" errorTitle="Data Error:" error="Please enter positive numeric value less than or equal to 100" promptTitle="Numeric:" prompt="Enter positive numeric value less than or equal to 100" sqref="C12">
      <formula1>0</formula1>
      <formula2>100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A11"/>
  <sheetViews>
    <sheetView workbookViewId="0">
      <selection activeCell="A2" sqref="A2"/>
    </sheetView>
  </sheetViews>
  <sheetFormatPr defaultRowHeight="15" x14ac:dyDescent="0.25"/>
  <sheetData>
    <row r="4" spans="1:1" x14ac:dyDescent="0.25">
      <c r="A4" s="113" t="s">
        <v>1226</v>
      </c>
    </row>
    <row r="5" spans="1:1" x14ac:dyDescent="0.25">
      <c r="A5" t="s">
        <v>948</v>
      </c>
    </row>
    <row r="10" spans="1:1" x14ac:dyDescent="0.25">
      <c r="A10" t="s">
        <v>1226</v>
      </c>
    </row>
    <row r="11" spans="1:1" x14ac:dyDescent="0.25">
      <c r="A11" t="s">
        <v>948</v>
      </c>
    </row>
  </sheetData>
  <sheetProtection password="94AB" sheet="1" objects="1" scenarios="1" selectLockedCells="1"/>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11"/>
  <sheetViews>
    <sheetView topLeftCell="T97" zoomScale="115" zoomScaleNormal="115" workbookViewId="0">
      <selection activeCell="T97" sqref="A97:XFD97"/>
    </sheetView>
  </sheetViews>
  <sheetFormatPr defaultColWidth="9.140625" defaultRowHeight="15" x14ac:dyDescent="0.25"/>
  <cols>
    <col min="1" max="2" width="13.85546875" style="21" customWidth="1"/>
    <col min="3" max="3" width="19.7109375" style="21" customWidth="1"/>
    <col min="4" max="4" width="28.42578125" style="21" customWidth="1"/>
    <col min="5" max="8" width="24.5703125" style="21" customWidth="1"/>
    <col min="9" max="9" width="36.140625" style="21" bestFit="1" customWidth="1"/>
    <col min="10" max="10" width="13.85546875" style="21" customWidth="1"/>
    <col min="11" max="11" width="24.85546875" style="22" customWidth="1"/>
    <col min="12" max="12" width="17.85546875" style="21" bestFit="1" customWidth="1"/>
    <col min="13" max="14" width="13.85546875" style="21" customWidth="1"/>
    <col min="15" max="15" width="15.5703125" style="21" bestFit="1" customWidth="1"/>
    <col min="16" max="18" width="13.85546875" style="21" customWidth="1"/>
    <col min="19" max="19" width="70" style="21" bestFit="1" customWidth="1"/>
    <col min="20" max="20" width="13.85546875" style="21" customWidth="1"/>
    <col min="21" max="21" width="11.42578125" style="21" bestFit="1" customWidth="1"/>
    <col min="22" max="22" width="9.140625" style="21"/>
    <col min="23" max="23" width="16.7109375" style="21" bestFit="1" customWidth="1"/>
    <col min="24" max="26" width="9.140625" style="21"/>
    <col min="27" max="27" width="8.5703125" style="21" customWidth="1"/>
    <col min="28" max="16384" width="9.140625" style="21"/>
  </cols>
  <sheetData>
    <row r="1" spans="1:30" ht="16.5" x14ac:dyDescent="0.3">
      <c r="A1" s="131" t="s">
        <v>25</v>
      </c>
      <c r="B1" s="137" t="s">
        <v>26</v>
      </c>
      <c r="C1" s="131" t="s">
        <v>27</v>
      </c>
      <c r="D1" s="131" t="s">
        <v>28</v>
      </c>
      <c r="E1" s="137" t="s">
        <v>29</v>
      </c>
      <c r="F1" s="23"/>
      <c r="G1" s="131" t="s">
        <v>30</v>
      </c>
      <c r="H1" s="155" t="s">
        <v>31</v>
      </c>
      <c r="I1" s="137" t="s">
        <v>32</v>
      </c>
      <c r="K1" s="149" t="s">
        <v>33</v>
      </c>
      <c r="L1" s="132" t="s">
        <v>34</v>
      </c>
      <c r="M1" s="131" t="s">
        <v>35</v>
      </c>
      <c r="N1" s="129" t="s">
        <v>36</v>
      </c>
      <c r="O1" s="137" t="s">
        <v>37</v>
      </c>
      <c r="Q1" s="141" t="s">
        <v>38</v>
      </c>
      <c r="R1" s="129" t="s">
        <v>39</v>
      </c>
      <c r="S1" s="132" t="s">
        <v>40</v>
      </c>
      <c r="U1" s="141" t="s">
        <v>41</v>
      </c>
      <c r="V1" s="152" t="s">
        <v>42</v>
      </c>
      <c r="W1" s="132" t="s">
        <v>43</v>
      </c>
      <c r="AA1" s="141" t="s">
        <v>44</v>
      </c>
      <c r="AB1" s="152" t="s">
        <v>45</v>
      </c>
      <c r="AC1" s="152" t="s">
        <v>46</v>
      </c>
      <c r="AD1" s="137" t="s">
        <v>47</v>
      </c>
    </row>
    <row r="2" spans="1:30" ht="16.5" x14ac:dyDescent="0.3">
      <c r="A2" s="133" t="s">
        <v>48</v>
      </c>
      <c r="B2" s="153" t="s">
        <v>49</v>
      </c>
      <c r="C2" s="133" t="s">
        <v>50</v>
      </c>
      <c r="D2" s="133" t="s">
        <v>51</v>
      </c>
      <c r="E2" s="153" t="s">
        <v>52</v>
      </c>
      <c r="G2" s="147" t="s">
        <v>53</v>
      </c>
      <c r="H2" s="129" t="s">
        <v>54</v>
      </c>
      <c r="I2" s="134" t="s">
        <v>55</v>
      </c>
      <c r="K2" s="150" t="s">
        <v>56</v>
      </c>
      <c r="L2" s="134" t="s">
        <v>57</v>
      </c>
      <c r="M2" s="147" t="s">
        <v>58</v>
      </c>
      <c r="N2" s="129" t="s">
        <v>59</v>
      </c>
      <c r="O2" s="134" t="s">
        <v>60</v>
      </c>
      <c r="Q2" s="147" t="s">
        <v>61</v>
      </c>
      <c r="R2" s="129" t="s">
        <v>62</v>
      </c>
      <c r="S2" s="134" t="s">
        <v>63</v>
      </c>
      <c r="U2" s="147" t="s">
        <v>64</v>
      </c>
      <c r="V2" s="129" t="s">
        <v>65</v>
      </c>
      <c r="W2" s="134" t="s">
        <v>66</v>
      </c>
      <c r="AA2" s="133" t="s">
        <v>67</v>
      </c>
      <c r="AB2" s="129" t="s">
        <v>68</v>
      </c>
      <c r="AC2" s="129" t="s">
        <v>69</v>
      </c>
      <c r="AD2" s="153" t="s">
        <v>70</v>
      </c>
    </row>
    <row r="3" spans="1:30" ht="30.75" x14ac:dyDescent="0.3">
      <c r="A3" s="135" t="s">
        <v>71</v>
      </c>
      <c r="B3" s="154" t="s">
        <v>72</v>
      </c>
      <c r="C3" s="135" t="s">
        <v>73</v>
      </c>
      <c r="D3" s="135" t="s">
        <v>74</v>
      </c>
      <c r="E3" s="154" t="s">
        <v>75</v>
      </c>
      <c r="G3" s="147" t="s">
        <v>76</v>
      </c>
      <c r="H3" s="129" t="s">
        <v>68</v>
      </c>
      <c r="I3" s="134" t="s">
        <v>53</v>
      </c>
      <c r="K3" s="150" t="s">
        <v>77</v>
      </c>
      <c r="L3" s="134" t="s">
        <v>78</v>
      </c>
      <c r="M3" s="148" t="s">
        <v>79</v>
      </c>
      <c r="N3" s="130" t="s">
        <v>60</v>
      </c>
      <c r="O3" s="136" t="s">
        <v>59</v>
      </c>
      <c r="Q3" s="147" t="s">
        <v>80</v>
      </c>
      <c r="R3" s="129" t="s">
        <v>81</v>
      </c>
      <c r="S3" s="134" t="s">
        <v>80</v>
      </c>
      <c r="U3" s="148" t="s">
        <v>66</v>
      </c>
      <c r="V3" s="130" t="s">
        <v>82</v>
      </c>
      <c r="W3" s="136" t="s">
        <v>64</v>
      </c>
      <c r="AA3" s="147"/>
      <c r="AB3" s="129" t="s">
        <v>83</v>
      </c>
      <c r="AC3" s="129" t="s">
        <v>84</v>
      </c>
      <c r="AD3" s="153" t="s">
        <v>85</v>
      </c>
    </row>
    <row r="4" spans="1:30" ht="16.5" x14ac:dyDescent="0.3">
      <c r="A4" s="23"/>
      <c r="B4" s="23"/>
      <c r="C4" s="23"/>
      <c r="G4" s="147" t="s">
        <v>86</v>
      </c>
      <c r="H4" s="129" t="s">
        <v>87</v>
      </c>
      <c r="I4" s="134" t="s">
        <v>76</v>
      </c>
      <c r="K4" s="150" t="s">
        <v>88</v>
      </c>
      <c r="L4" s="134" t="s">
        <v>89</v>
      </c>
      <c r="Q4" s="148" t="s">
        <v>63</v>
      </c>
      <c r="R4" s="130" t="s">
        <v>90</v>
      </c>
      <c r="S4" s="136" t="s">
        <v>61</v>
      </c>
      <c r="AA4" s="147"/>
      <c r="AB4" s="129" t="s">
        <v>91</v>
      </c>
      <c r="AC4" s="129" t="s">
        <v>92</v>
      </c>
      <c r="AD4" s="153" t="s">
        <v>93</v>
      </c>
    </row>
    <row r="5" spans="1:30" ht="16.5" x14ac:dyDescent="0.3">
      <c r="A5" s="23"/>
      <c r="B5" s="23"/>
      <c r="C5" s="128"/>
      <c r="D5" s="129"/>
      <c r="G5" s="147" t="s">
        <v>55</v>
      </c>
      <c r="H5" s="129" t="s">
        <v>94</v>
      </c>
      <c r="I5" s="134" t="s">
        <v>86</v>
      </c>
      <c r="K5" s="151" t="s">
        <v>95</v>
      </c>
      <c r="L5" s="136" t="s">
        <v>96</v>
      </c>
      <c r="AA5" s="147"/>
      <c r="AB5" s="129" t="s">
        <v>97</v>
      </c>
      <c r="AC5" s="129" t="s">
        <v>98</v>
      </c>
      <c r="AD5" s="153" t="s">
        <v>99</v>
      </c>
    </row>
    <row r="6" spans="1:30" ht="16.5" x14ac:dyDescent="0.3">
      <c r="A6" s="131" t="s">
        <v>100</v>
      </c>
      <c r="B6" s="155" t="s">
        <v>101</v>
      </c>
      <c r="C6" s="155" t="s">
        <v>102</v>
      </c>
      <c r="D6" s="132"/>
      <c r="E6" s="141" t="s">
        <v>103</v>
      </c>
      <c r="F6" s="132" t="s">
        <v>104</v>
      </c>
      <c r="G6" s="130" t="s">
        <v>105</v>
      </c>
      <c r="H6" s="129" t="s">
        <v>106</v>
      </c>
      <c r="I6" s="134" t="s">
        <v>105</v>
      </c>
      <c r="J6" s="147"/>
      <c r="K6" s="146"/>
      <c r="AA6" s="147"/>
      <c r="AB6" s="129" t="s">
        <v>107</v>
      </c>
      <c r="AC6" s="129"/>
      <c r="AD6" s="153" t="s">
        <v>108</v>
      </c>
    </row>
    <row r="7" spans="1:30" ht="16.5" x14ac:dyDescent="0.3">
      <c r="A7" s="133" t="s">
        <v>109</v>
      </c>
      <c r="B7" s="129" t="s">
        <v>110</v>
      </c>
      <c r="C7" s="128" t="s">
        <v>111</v>
      </c>
      <c r="D7" s="134" t="s">
        <v>112</v>
      </c>
      <c r="E7" s="147" t="s">
        <v>113</v>
      </c>
      <c r="F7" s="134" t="s">
        <v>114</v>
      </c>
      <c r="H7" s="141" t="s">
        <v>115</v>
      </c>
      <c r="I7" s="132" t="s">
        <v>116</v>
      </c>
      <c r="K7" s="24"/>
      <c r="AA7" s="133" t="s">
        <v>117</v>
      </c>
      <c r="AB7" s="129" t="s">
        <v>68</v>
      </c>
      <c r="AC7" s="129" t="s">
        <v>69</v>
      </c>
      <c r="AD7" s="153" t="s">
        <v>70</v>
      </c>
    </row>
    <row r="8" spans="1:30" ht="16.5" x14ac:dyDescent="0.3">
      <c r="A8" s="133" t="s">
        <v>118</v>
      </c>
      <c r="B8" s="129" t="s">
        <v>119</v>
      </c>
      <c r="C8" s="128" t="s">
        <v>120</v>
      </c>
      <c r="D8" s="134" t="s">
        <v>121</v>
      </c>
      <c r="E8" s="147" t="s">
        <v>122</v>
      </c>
      <c r="F8" s="134" t="s">
        <v>123</v>
      </c>
      <c r="H8" s="147" t="s">
        <v>124</v>
      </c>
      <c r="I8" s="134" t="s">
        <v>125</v>
      </c>
      <c r="K8" s="24"/>
      <c r="AA8" s="147"/>
      <c r="AB8" s="129" t="s">
        <v>83</v>
      </c>
      <c r="AC8" s="129" t="s">
        <v>84</v>
      </c>
      <c r="AD8" s="153" t="s">
        <v>85</v>
      </c>
    </row>
    <row r="9" spans="1:30" ht="16.5" x14ac:dyDescent="0.3">
      <c r="A9" s="133" t="s">
        <v>126</v>
      </c>
      <c r="B9" s="129" t="s">
        <v>127</v>
      </c>
      <c r="C9" s="128" t="s">
        <v>128</v>
      </c>
      <c r="D9" s="134" t="s">
        <v>129</v>
      </c>
      <c r="E9" s="148" t="s">
        <v>130</v>
      </c>
      <c r="F9" s="136" t="s">
        <v>131</v>
      </c>
      <c r="H9" s="147" t="s">
        <v>132</v>
      </c>
      <c r="I9" s="134" t="s">
        <v>133</v>
      </c>
      <c r="K9" s="24"/>
      <c r="V9" s="25"/>
      <c r="AA9" s="147"/>
      <c r="AB9" s="129" t="s">
        <v>91</v>
      </c>
      <c r="AC9" s="129" t="s">
        <v>92</v>
      </c>
      <c r="AD9" s="153" t="s">
        <v>93</v>
      </c>
    </row>
    <row r="10" spans="1:30" ht="16.5" x14ac:dyDescent="0.3">
      <c r="A10" s="133" t="s">
        <v>111</v>
      </c>
      <c r="B10" s="129" t="s">
        <v>121</v>
      </c>
      <c r="C10" s="128" t="s">
        <v>118</v>
      </c>
      <c r="D10" s="134" t="s">
        <v>110</v>
      </c>
      <c r="H10" s="148" t="s">
        <v>134</v>
      </c>
      <c r="I10" s="136" t="s">
        <v>135</v>
      </c>
      <c r="K10" s="24"/>
      <c r="V10" s="25"/>
      <c r="AA10" s="147"/>
      <c r="AB10" s="129" t="s">
        <v>97</v>
      </c>
      <c r="AC10" s="129" t="s">
        <v>98</v>
      </c>
      <c r="AD10" s="153" t="s">
        <v>99</v>
      </c>
    </row>
    <row r="11" spans="1:30" ht="16.5" x14ac:dyDescent="0.3">
      <c r="A11" s="133" t="s">
        <v>136</v>
      </c>
      <c r="B11" s="129" t="s">
        <v>112</v>
      </c>
      <c r="C11" s="128" t="s">
        <v>109</v>
      </c>
      <c r="D11" s="134" t="s">
        <v>137</v>
      </c>
      <c r="K11" s="24"/>
      <c r="S11"/>
      <c r="V11" s="25"/>
      <c r="AA11" s="147"/>
      <c r="AB11" s="129" t="s">
        <v>107</v>
      </c>
      <c r="AC11" s="129"/>
      <c r="AD11" s="153" t="s">
        <v>108</v>
      </c>
    </row>
    <row r="12" spans="1:30" ht="16.5" x14ac:dyDescent="0.3">
      <c r="A12" s="133" t="s">
        <v>138</v>
      </c>
      <c r="B12" s="129" t="s">
        <v>139</v>
      </c>
      <c r="C12" s="128" t="s">
        <v>140</v>
      </c>
      <c r="D12" s="134" t="s">
        <v>141</v>
      </c>
      <c r="M12" s="23"/>
      <c r="S12"/>
      <c r="AA12" s="133" t="s">
        <v>142</v>
      </c>
      <c r="AB12" s="129" t="s">
        <v>68</v>
      </c>
      <c r="AC12" s="129" t="s">
        <v>69</v>
      </c>
      <c r="AD12" s="153" t="s">
        <v>70</v>
      </c>
    </row>
    <row r="13" spans="1:30" ht="16.5" x14ac:dyDescent="0.3">
      <c r="A13" s="133" t="s">
        <v>140</v>
      </c>
      <c r="B13" s="129" t="s">
        <v>141</v>
      </c>
      <c r="C13" s="128" t="s">
        <v>138</v>
      </c>
      <c r="D13" s="134" t="s">
        <v>139</v>
      </c>
      <c r="G13" s="142"/>
      <c r="J13" s="23"/>
      <c r="M13" s="23"/>
      <c r="S13"/>
      <c r="AA13" s="133"/>
      <c r="AB13" s="129" t="s">
        <v>83</v>
      </c>
      <c r="AC13" s="129" t="s">
        <v>84</v>
      </c>
      <c r="AD13" s="153" t="s">
        <v>85</v>
      </c>
    </row>
    <row r="14" spans="1:30" ht="16.5" x14ac:dyDescent="0.3">
      <c r="A14" s="133" t="s">
        <v>120</v>
      </c>
      <c r="B14" s="129" t="s">
        <v>129</v>
      </c>
      <c r="C14" s="128" t="s">
        <v>126</v>
      </c>
      <c r="D14" s="134" t="s">
        <v>119</v>
      </c>
      <c r="H14" s="129"/>
      <c r="M14" s="23"/>
      <c r="S14"/>
      <c r="AA14" s="133"/>
      <c r="AB14" s="129" t="s">
        <v>91</v>
      </c>
      <c r="AC14" s="129" t="s">
        <v>92</v>
      </c>
      <c r="AD14" s="153" t="s">
        <v>93</v>
      </c>
    </row>
    <row r="15" spans="1:30" ht="16.5" x14ac:dyDescent="0.3">
      <c r="A15" s="133" t="s">
        <v>143</v>
      </c>
      <c r="B15" s="129" t="s">
        <v>137</v>
      </c>
      <c r="C15" s="128" t="s">
        <v>136</v>
      </c>
      <c r="D15" s="134" t="s">
        <v>144</v>
      </c>
      <c r="F15" s="141" t="s">
        <v>145</v>
      </c>
      <c r="G15" s="159" t="s">
        <v>146</v>
      </c>
      <c r="H15" s="156" t="s">
        <v>147</v>
      </c>
      <c r="M15" s="23"/>
      <c r="S15"/>
      <c r="AA15" s="133"/>
      <c r="AB15" s="129" t="s">
        <v>97</v>
      </c>
      <c r="AC15" s="129" t="s">
        <v>98</v>
      </c>
      <c r="AD15" s="153" t="s">
        <v>99</v>
      </c>
    </row>
    <row r="16" spans="1:30" ht="16.5" x14ac:dyDescent="0.3">
      <c r="A16" s="133" t="s">
        <v>148</v>
      </c>
      <c r="B16" s="129" t="s">
        <v>149</v>
      </c>
      <c r="C16" s="128" t="s">
        <v>150</v>
      </c>
      <c r="D16" s="134" t="s">
        <v>70</v>
      </c>
      <c r="F16" s="147" t="s">
        <v>151</v>
      </c>
      <c r="G16" s="144" t="s">
        <v>152</v>
      </c>
      <c r="H16" s="157" t="s">
        <v>153</v>
      </c>
      <c r="M16" s="23"/>
      <c r="S16"/>
      <c r="AA16" s="133"/>
      <c r="AB16" s="129" t="s">
        <v>107</v>
      </c>
      <c r="AC16" s="129"/>
      <c r="AD16" s="153" t="s">
        <v>108</v>
      </c>
    </row>
    <row r="17" spans="1:30" ht="16.5" x14ac:dyDescent="0.3">
      <c r="A17" s="133" t="s">
        <v>150</v>
      </c>
      <c r="B17" s="129" t="s">
        <v>70</v>
      </c>
      <c r="C17" s="128" t="s">
        <v>148</v>
      </c>
      <c r="D17" s="134" t="s">
        <v>149</v>
      </c>
      <c r="F17" s="148" t="s">
        <v>152</v>
      </c>
      <c r="G17" s="160" t="s">
        <v>151</v>
      </c>
      <c r="H17" s="158" t="s">
        <v>154</v>
      </c>
      <c r="M17" s="23"/>
      <c r="AA17" s="133" t="s">
        <v>155</v>
      </c>
      <c r="AB17" s="129" t="s">
        <v>68</v>
      </c>
      <c r="AC17" s="129" t="s">
        <v>69</v>
      </c>
      <c r="AD17" s="153" t="s">
        <v>70</v>
      </c>
    </row>
    <row r="18" spans="1:30" ht="16.5" x14ac:dyDescent="0.3">
      <c r="A18" s="135" t="s">
        <v>128</v>
      </c>
      <c r="B18" s="130" t="s">
        <v>144</v>
      </c>
      <c r="C18" s="161" t="s">
        <v>143</v>
      </c>
      <c r="D18" s="136" t="s">
        <v>127</v>
      </c>
      <c r="J18" s="23"/>
      <c r="M18" s="23"/>
      <c r="AA18" s="133"/>
      <c r="AB18" s="129" t="s">
        <v>83</v>
      </c>
      <c r="AC18" s="129" t="s">
        <v>84</v>
      </c>
      <c r="AD18" s="153" t="s">
        <v>85</v>
      </c>
    </row>
    <row r="19" spans="1:30" ht="16.5" x14ac:dyDescent="0.3">
      <c r="M19" s="23"/>
      <c r="AA19" s="133"/>
      <c r="AB19" s="129" t="s">
        <v>91</v>
      </c>
      <c r="AC19" s="129" t="s">
        <v>92</v>
      </c>
      <c r="AD19" s="153" t="s">
        <v>93</v>
      </c>
    </row>
    <row r="20" spans="1:30" ht="16.5" x14ac:dyDescent="0.3">
      <c r="A20" s="131" t="s">
        <v>156</v>
      </c>
      <c r="B20" s="132" t="s">
        <v>157</v>
      </c>
      <c r="C20" s="213" t="s">
        <v>158</v>
      </c>
      <c r="E20" s="138" t="s">
        <v>159</v>
      </c>
      <c r="M20" s="23"/>
      <c r="AA20" s="133"/>
      <c r="AB20" s="129" t="s">
        <v>97</v>
      </c>
      <c r="AC20" s="129" t="s">
        <v>98</v>
      </c>
      <c r="AD20" s="153" t="s">
        <v>99</v>
      </c>
    </row>
    <row r="21" spans="1:30" ht="16.5" x14ac:dyDescent="0.3">
      <c r="A21" s="133">
        <v>2005</v>
      </c>
      <c r="B21" s="134" t="s">
        <v>160</v>
      </c>
      <c r="C21" s="212" t="s">
        <v>161</v>
      </c>
      <c r="E21" s="139" t="s">
        <v>67</v>
      </c>
      <c r="M21" s="23"/>
      <c r="AA21" s="133"/>
      <c r="AB21" s="129" t="s">
        <v>107</v>
      </c>
      <c r="AC21" s="129"/>
      <c r="AD21" s="153" t="s">
        <v>108</v>
      </c>
    </row>
    <row r="22" spans="1:30" ht="16.5" x14ac:dyDescent="0.3">
      <c r="A22" s="133">
        <v>2006</v>
      </c>
      <c r="B22" s="134" t="s">
        <v>162</v>
      </c>
      <c r="C22" s="212" t="s">
        <v>163</v>
      </c>
      <c r="E22" s="139" t="s">
        <v>117</v>
      </c>
      <c r="M22" s="23"/>
      <c r="AA22" s="147" t="s">
        <v>164</v>
      </c>
      <c r="AB22" s="129" t="s">
        <v>68</v>
      </c>
      <c r="AC22" s="129" t="s">
        <v>69</v>
      </c>
      <c r="AD22" s="153" t="s">
        <v>70</v>
      </c>
    </row>
    <row r="23" spans="1:30" ht="16.5" x14ac:dyDescent="0.3">
      <c r="A23" s="133">
        <v>2007</v>
      </c>
      <c r="B23" s="134" t="s">
        <v>67</v>
      </c>
      <c r="C23" s="212" t="s">
        <v>165</v>
      </c>
      <c r="E23" s="139" t="s">
        <v>142</v>
      </c>
      <c r="J23" s="23"/>
      <c r="M23" s="23"/>
      <c r="AA23" s="147"/>
      <c r="AB23" s="129" t="s">
        <v>83</v>
      </c>
      <c r="AC23" s="129" t="s">
        <v>84</v>
      </c>
      <c r="AD23" s="153" t="s">
        <v>85</v>
      </c>
    </row>
    <row r="24" spans="1:30" ht="16.5" x14ac:dyDescent="0.3">
      <c r="A24" s="133">
        <v>2008</v>
      </c>
      <c r="B24" s="134" t="s">
        <v>117</v>
      </c>
      <c r="C24" s="212" t="s">
        <v>166</v>
      </c>
      <c r="E24" s="139" t="s">
        <v>155</v>
      </c>
      <c r="J24" s="23"/>
      <c r="M24" s="23"/>
      <c r="AA24" s="147"/>
      <c r="AB24" s="129" t="s">
        <v>91</v>
      </c>
      <c r="AC24" s="129" t="s">
        <v>92</v>
      </c>
      <c r="AD24" s="153" t="s">
        <v>93</v>
      </c>
    </row>
    <row r="25" spans="1:30" ht="16.5" x14ac:dyDescent="0.3">
      <c r="A25" s="133">
        <v>2009</v>
      </c>
      <c r="B25" s="134" t="s">
        <v>142</v>
      </c>
      <c r="C25" s="212" t="s">
        <v>167</v>
      </c>
      <c r="E25" s="139" t="s">
        <v>164</v>
      </c>
      <c r="J25" s="23"/>
      <c r="M25" s="23"/>
      <c r="AA25" s="147"/>
      <c r="AB25" s="129" t="s">
        <v>97</v>
      </c>
      <c r="AC25" s="129" t="s">
        <v>98</v>
      </c>
      <c r="AD25" s="153" t="s">
        <v>99</v>
      </c>
    </row>
    <row r="26" spans="1:30" ht="16.5" x14ac:dyDescent="0.3">
      <c r="A26" s="133">
        <v>2010</v>
      </c>
      <c r="B26" s="134" t="s">
        <v>155</v>
      </c>
      <c r="C26" s="212" t="s">
        <v>168</v>
      </c>
      <c r="E26" s="139" t="s">
        <v>169</v>
      </c>
      <c r="J26" s="23"/>
      <c r="M26" s="23"/>
      <c r="AA26" s="147"/>
      <c r="AB26" s="129" t="s">
        <v>107</v>
      </c>
      <c r="AC26" s="129"/>
      <c r="AD26" s="153" t="s">
        <v>108</v>
      </c>
    </row>
    <row r="27" spans="1:30" ht="16.5" x14ac:dyDescent="0.3">
      <c r="A27" s="133">
        <v>2011</v>
      </c>
      <c r="B27" s="134" t="s">
        <v>164</v>
      </c>
      <c r="C27" s="212" t="s">
        <v>170</v>
      </c>
      <c r="E27" s="139" t="s">
        <v>171</v>
      </c>
      <c r="J27" s="23"/>
      <c r="M27" s="23"/>
      <c r="AA27" s="147" t="s">
        <v>169</v>
      </c>
      <c r="AB27" s="129" t="s">
        <v>68</v>
      </c>
      <c r="AC27" s="129" t="s">
        <v>172</v>
      </c>
      <c r="AD27" s="153" t="s">
        <v>70</v>
      </c>
    </row>
    <row r="28" spans="1:30" ht="16.5" x14ac:dyDescent="0.3">
      <c r="A28" s="133">
        <v>2012</v>
      </c>
      <c r="B28" s="134" t="s">
        <v>169</v>
      </c>
      <c r="C28" s="212" t="s">
        <v>173</v>
      </c>
      <c r="E28" s="139" t="s">
        <v>174</v>
      </c>
      <c r="J28" s="23"/>
      <c r="M28" s="23"/>
      <c r="AA28" s="147"/>
      <c r="AB28" s="129" t="s">
        <v>175</v>
      </c>
      <c r="AC28" s="129" t="s">
        <v>176</v>
      </c>
      <c r="AD28" s="153" t="s">
        <v>85</v>
      </c>
    </row>
    <row r="29" spans="1:30" ht="16.5" x14ac:dyDescent="0.3">
      <c r="A29" s="133">
        <v>2013</v>
      </c>
      <c r="B29" s="134" t="s">
        <v>171</v>
      </c>
      <c r="C29" s="212" t="s">
        <v>177</v>
      </c>
      <c r="E29" s="139" t="s">
        <v>178</v>
      </c>
      <c r="J29" s="23"/>
      <c r="M29" s="23"/>
      <c r="AA29" s="147"/>
      <c r="AB29" s="129" t="s">
        <v>179</v>
      </c>
      <c r="AC29" s="129" t="s">
        <v>180</v>
      </c>
      <c r="AD29" s="153" t="s">
        <v>93</v>
      </c>
    </row>
    <row r="30" spans="1:30" ht="16.5" x14ac:dyDescent="0.3">
      <c r="A30" s="133">
        <v>2014</v>
      </c>
      <c r="B30" s="134" t="s">
        <v>174</v>
      </c>
      <c r="C30" s="214" t="s">
        <v>181</v>
      </c>
      <c r="E30" s="139" t="s">
        <v>182</v>
      </c>
      <c r="J30" s="23"/>
      <c r="M30" s="23"/>
      <c r="AA30" s="147"/>
      <c r="AB30" s="129" t="s">
        <v>183</v>
      </c>
      <c r="AC30" s="129" t="s">
        <v>184</v>
      </c>
      <c r="AD30" s="153" t="s">
        <v>99</v>
      </c>
    </row>
    <row r="31" spans="1:30" ht="16.5" x14ac:dyDescent="0.3">
      <c r="A31" s="133">
        <v>2015</v>
      </c>
      <c r="B31" s="134" t="s">
        <v>178</v>
      </c>
      <c r="C31" s="214" t="s">
        <v>185</v>
      </c>
      <c r="E31" s="139" t="s">
        <v>186</v>
      </c>
      <c r="J31" s="23"/>
      <c r="M31" s="23"/>
      <c r="AA31" s="147"/>
      <c r="AB31" s="129" t="s">
        <v>187</v>
      </c>
      <c r="AC31" s="129"/>
      <c r="AD31" s="153" t="s">
        <v>108</v>
      </c>
    </row>
    <row r="32" spans="1:30" ht="16.5" x14ac:dyDescent="0.3">
      <c r="A32" s="133" t="s">
        <v>1127</v>
      </c>
      <c r="B32" s="134" t="s">
        <v>182</v>
      </c>
      <c r="C32" s="214" t="s">
        <v>188</v>
      </c>
      <c r="E32" s="139" t="s">
        <v>189</v>
      </c>
      <c r="J32" s="23"/>
      <c r="M32" s="23"/>
      <c r="AA32" s="147" t="s">
        <v>171</v>
      </c>
      <c r="AB32" s="129" t="s">
        <v>68</v>
      </c>
      <c r="AC32" s="129" t="s">
        <v>172</v>
      </c>
      <c r="AD32" s="153" t="s">
        <v>70</v>
      </c>
    </row>
    <row r="33" spans="1:30" ht="16.5" x14ac:dyDescent="0.3">
      <c r="A33" s="147" t="s">
        <v>1133</v>
      </c>
      <c r="B33" s="134" t="s">
        <v>186</v>
      </c>
      <c r="C33" s="214" t="s">
        <v>190</v>
      </c>
      <c r="E33" s="139" t="s">
        <v>191</v>
      </c>
      <c r="AA33" s="147"/>
      <c r="AB33" s="129" t="s">
        <v>175</v>
      </c>
      <c r="AC33" s="129" t="s">
        <v>176</v>
      </c>
      <c r="AD33" s="153" t="s">
        <v>85</v>
      </c>
    </row>
    <row r="34" spans="1:30" ht="16.5" x14ac:dyDescent="0.3">
      <c r="A34" s="147" t="s">
        <v>1158</v>
      </c>
      <c r="B34" s="134" t="s">
        <v>189</v>
      </c>
      <c r="C34" s="214" t="s">
        <v>192</v>
      </c>
      <c r="E34" s="140">
        <v>2013</v>
      </c>
      <c r="AA34" s="147"/>
      <c r="AB34" s="129" t="s">
        <v>179</v>
      </c>
      <c r="AC34" s="129" t="s">
        <v>180</v>
      </c>
      <c r="AD34" s="153" t="s">
        <v>93</v>
      </c>
    </row>
    <row r="35" spans="1:30" ht="16.5" x14ac:dyDescent="0.3">
      <c r="A35" s="147">
        <v>2019</v>
      </c>
      <c r="B35" s="134" t="s">
        <v>191</v>
      </c>
      <c r="C35" s="215" t="s">
        <v>193</v>
      </c>
      <c r="E35" s="21">
        <v>2014</v>
      </c>
      <c r="AA35" s="147"/>
      <c r="AB35" s="129" t="s">
        <v>183</v>
      </c>
      <c r="AC35" s="129" t="s">
        <v>184</v>
      </c>
      <c r="AD35" s="153" t="s">
        <v>99</v>
      </c>
    </row>
    <row r="36" spans="1:30" ht="16.5" x14ac:dyDescent="0.3">
      <c r="A36" s="148">
        <v>2020</v>
      </c>
      <c r="B36" s="136">
        <v>2013</v>
      </c>
      <c r="E36" s="21">
        <v>2015</v>
      </c>
      <c r="AA36" s="147"/>
      <c r="AB36" s="129" t="s">
        <v>187</v>
      </c>
      <c r="AC36" s="129"/>
      <c r="AD36" s="153" t="s">
        <v>108</v>
      </c>
    </row>
    <row r="37" spans="1:30" ht="16.5" x14ac:dyDescent="0.3">
      <c r="B37" s="21">
        <v>2014</v>
      </c>
      <c r="E37" s="21" t="s">
        <v>1127</v>
      </c>
      <c r="AA37" s="147" t="s">
        <v>174</v>
      </c>
      <c r="AB37" s="129" t="s">
        <v>68</v>
      </c>
      <c r="AC37" s="129" t="s">
        <v>172</v>
      </c>
      <c r="AD37" s="153" t="s">
        <v>70</v>
      </c>
    </row>
    <row r="38" spans="1:30" ht="16.5" x14ac:dyDescent="0.3">
      <c r="B38" s="21">
        <v>2015</v>
      </c>
      <c r="E38" s="21" t="s">
        <v>1133</v>
      </c>
      <c r="AA38" s="147"/>
      <c r="AB38" s="129" t="s">
        <v>175</v>
      </c>
      <c r="AC38" s="129" t="s">
        <v>176</v>
      </c>
      <c r="AD38" s="153" t="s">
        <v>85</v>
      </c>
    </row>
    <row r="39" spans="1:30" ht="16.5" x14ac:dyDescent="0.3">
      <c r="B39" s="21" t="s">
        <v>1127</v>
      </c>
      <c r="E39" s="21" t="s">
        <v>1158</v>
      </c>
      <c r="AA39" s="147"/>
      <c r="AB39" s="129" t="s">
        <v>179</v>
      </c>
      <c r="AC39" s="129" t="s">
        <v>180</v>
      </c>
      <c r="AD39" s="153" t="s">
        <v>93</v>
      </c>
    </row>
    <row r="40" spans="1:30" ht="16.5" x14ac:dyDescent="0.3">
      <c r="B40" s="21" t="s">
        <v>1133</v>
      </c>
      <c r="E40" s="21">
        <v>2019</v>
      </c>
      <c r="AA40" s="147"/>
      <c r="AB40" s="129" t="s">
        <v>183</v>
      </c>
      <c r="AC40" s="129" t="s">
        <v>184</v>
      </c>
      <c r="AD40" s="153" t="s">
        <v>99</v>
      </c>
    </row>
    <row r="41" spans="1:30" ht="16.5" x14ac:dyDescent="0.3">
      <c r="A41" s="21" t="s">
        <v>94</v>
      </c>
      <c r="B41" s="21" t="s">
        <v>1158</v>
      </c>
      <c r="E41" s="21">
        <v>2020</v>
      </c>
      <c r="AA41" s="147"/>
      <c r="AB41" s="129" t="s">
        <v>187</v>
      </c>
      <c r="AC41" s="129"/>
      <c r="AD41" s="153" t="s">
        <v>108</v>
      </c>
    </row>
    <row r="42" spans="1:30" ht="16.5" x14ac:dyDescent="0.3">
      <c r="A42" s="21" t="s">
        <v>1112</v>
      </c>
      <c r="B42" s="21">
        <v>2019</v>
      </c>
      <c r="AA42" s="147" t="s">
        <v>178</v>
      </c>
      <c r="AB42" s="129" t="s">
        <v>68</v>
      </c>
      <c r="AC42" s="129" t="s">
        <v>172</v>
      </c>
      <c r="AD42" s="153" t="s">
        <v>70</v>
      </c>
    </row>
    <row r="43" spans="1:30" ht="16.5" x14ac:dyDescent="0.3">
      <c r="A43" s="21" t="s">
        <v>1113</v>
      </c>
      <c r="B43" s="21">
        <v>2020</v>
      </c>
      <c r="AA43" s="147"/>
      <c r="AB43" s="129" t="s">
        <v>175</v>
      </c>
      <c r="AC43" s="129" t="s">
        <v>176</v>
      </c>
      <c r="AD43" s="153" t="s">
        <v>85</v>
      </c>
    </row>
    <row r="44" spans="1:30" ht="16.5" x14ac:dyDescent="0.3">
      <c r="A44" s="21" t="s">
        <v>1157</v>
      </c>
      <c r="AA44" s="147"/>
      <c r="AB44" s="129" t="s">
        <v>179</v>
      </c>
      <c r="AC44" s="129" t="s">
        <v>180</v>
      </c>
      <c r="AD44" s="153" t="s">
        <v>93</v>
      </c>
    </row>
    <row r="45" spans="1:30" ht="16.5" x14ac:dyDescent="0.3">
      <c r="A45" s="21" t="s">
        <v>1156</v>
      </c>
      <c r="AA45" s="147"/>
      <c r="AB45" s="129" t="s">
        <v>183</v>
      </c>
      <c r="AC45" s="129" t="s">
        <v>184</v>
      </c>
      <c r="AD45" s="153" t="s">
        <v>99</v>
      </c>
    </row>
    <row r="46" spans="1:30" ht="16.5" x14ac:dyDescent="0.3">
      <c r="AA46" s="147"/>
      <c r="AB46" s="129" t="s">
        <v>187</v>
      </c>
      <c r="AC46" s="129"/>
      <c r="AD46" s="153" t="s">
        <v>108</v>
      </c>
    </row>
    <row r="47" spans="1:30" ht="16.5" x14ac:dyDescent="0.3">
      <c r="A47" s="21" t="s">
        <v>1117</v>
      </c>
      <c r="AA47" s="147" t="s">
        <v>182</v>
      </c>
      <c r="AB47" s="129" t="s">
        <v>68</v>
      </c>
      <c r="AC47" s="129" t="s">
        <v>172</v>
      </c>
      <c r="AD47" s="153" t="s">
        <v>70</v>
      </c>
    </row>
    <row r="48" spans="1:30" ht="16.5" x14ac:dyDescent="0.3">
      <c r="A48" s="21" t="s">
        <v>273</v>
      </c>
      <c r="AA48" s="147"/>
      <c r="AB48" s="129" t="s">
        <v>175</v>
      </c>
      <c r="AC48" s="129" t="s">
        <v>176</v>
      </c>
      <c r="AD48" s="153" t="s">
        <v>85</v>
      </c>
    </row>
    <row r="49" spans="1:30" ht="16.5" x14ac:dyDescent="0.3">
      <c r="AA49" s="147"/>
      <c r="AB49" s="129" t="s">
        <v>179</v>
      </c>
      <c r="AC49" s="129" t="s">
        <v>180</v>
      </c>
      <c r="AD49" s="153" t="s">
        <v>93</v>
      </c>
    </row>
    <row r="50" spans="1:30" ht="16.5" x14ac:dyDescent="0.3">
      <c r="AA50" s="147"/>
      <c r="AB50" s="129" t="s">
        <v>183</v>
      </c>
      <c r="AC50" s="129" t="s">
        <v>184</v>
      </c>
      <c r="AD50" s="153" t="s">
        <v>99</v>
      </c>
    </row>
    <row r="51" spans="1:30" ht="16.5" x14ac:dyDescent="0.3">
      <c r="AA51" s="147"/>
      <c r="AB51" s="129" t="s">
        <v>187</v>
      </c>
      <c r="AC51" s="129"/>
      <c r="AD51" s="153" t="s">
        <v>108</v>
      </c>
    </row>
    <row r="52" spans="1:30" ht="16.5" x14ac:dyDescent="0.3">
      <c r="AA52" s="147" t="s">
        <v>186</v>
      </c>
      <c r="AB52" s="129" t="s">
        <v>68</v>
      </c>
      <c r="AC52" s="129" t="s">
        <v>172</v>
      </c>
      <c r="AD52" s="153" t="s">
        <v>70</v>
      </c>
    </row>
    <row r="53" spans="1:30" ht="16.5" x14ac:dyDescent="0.3">
      <c r="AA53" s="147"/>
      <c r="AB53" s="129" t="s">
        <v>175</v>
      </c>
      <c r="AC53" s="129" t="s">
        <v>176</v>
      </c>
      <c r="AD53" s="153" t="s">
        <v>85</v>
      </c>
    </row>
    <row r="54" spans="1:30" ht="16.5" x14ac:dyDescent="0.3">
      <c r="A54" s="26" t="s">
        <v>1119</v>
      </c>
      <c r="AA54" s="147"/>
      <c r="AB54" s="129" t="s">
        <v>179</v>
      </c>
      <c r="AC54" s="129" t="s">
        <v>180</v>
      </c>
      <c r="AD54" s="153" t="s">
        <v>93</v>
      </c>
    </row>
    <row r="55" spans="1:30" ht="16.5" x14ac:dyDescent="0.3">
      <c r="A55" s="21" t="s">
        <v>1228</v>
      </c>
      <c r="AA55" s="147"/>
      <c r="AB55" s="129" t="s">
        <v>183</v>
      </c>
      <c r="AC55" s="129" t="s">
        <v>184</v>
      </c>
      <c r="AD55" s="153" t="s">
        <v>99</v>
      </c>
    </row>
    <row r="56" spans="1:30" ht="16.5" x14ac:dyDescent="0.3">
      <c r="AA56" s="147"/>
      <c r="AB56" s="129" t="s">
        <v>187</v>
      </c>
      <c r="AC56" s="129"/>
      <c r="AD56" s="153" t="s">
        <v>108</v>
      </c>
    </row>
    <row r="57" spans="1:30" ht="16.5" x14ac:dyDescent="0.3">
      <c r="AA57" s="147" t="s">
        <v>189</v>
      </c>
      <c r="AB57" s="129" t="s">
        <v>68</v>
      </c>
      <c r="AC57" s="129" t="s">
        <v>172</v>
      </c>
      <c r="AD57" s="153" t="s">
        <v>70</v>
      </c>
    </row>
    <row r="58" spans="1:30" ht="16.5" x14ac:dyDescent="0.3">
      <c r="AA58" s="147"/>
      <c r="AB58" s="129" t="s">
        <v>175</v>
      </c>
      <c r="AC58" s="129" t="s">
        <v>176</v>
      </c>
      <c r="AD58" s="153" t="s">
        <v>85</v>
      </c>
    </row>
    <row r="59" spans="1:30" ht="16.5" x14ac:dyDescent="0.3">
      <c r="AA59" s="147"/>
      <c r="AB59" s="129" t="s">
        <v>179</v>
      </c>
      <c r="AC59" s="129" t="s">
        <v>180</v>
      </c>
      <c r="AD59" s="153" t="s">
        <v>93</v>
      </c>
    </row>
    <row r="60" spans="1:30" ht="16.5" x14ac:dyDescent="0.3">
      <c r="AA60" s="147"/>
      <c r="AB60" s="129" t="s">
        <v>183</v>
      </c>
      <c r="AC60" s="129" t="s">
        <v>184</v>
      </c>
      <c r="AD60" s="153" t="s">
        <v>99</v>
      </c>
    </row>
    <row r="61" spans="1:30" ht="16.5" x14ac:dyDescent="0.3">
      <c r="AA61" s="147"/>
      <c r="AB61" s="129" t="s">
        <v>187</v>
      </c>
      <c r="AC61" s="129"/>
      <c r="AD61" s="153" t="s">
        <v>108</v>
      </c>
    </row>
    <row r="62" spans="1:30" ht="16.5" x14ac:dyDescent="0.3">
      <c r="AA62" s="147" t="s">
        <v>191</v>
      </c>
      <c r="AB62" s="129" t="s">
        <v>68</v>
      </c>
      <c r="AC62" s="129" t="s">
        <v>172</v>
      </c>
      <c r="AD62" s="153" t="s">
        <v>70</v>
      </c>
    </row>
    <row r="63" spans="1:30" ht="16.5" x14ac:dyDescent="0.3">
      <c r="AA63" s="147"/>
      <c r="AB63" s="129" t="s">
        <v>175</v>
      </c>
      <c r="AC63" s="129" t="s">
        <v>176</v>
      </c>
      <c r="AD63" s="153" t="s">
        <v>85</v>
      </c>
    </row>
    <row r="64" spans="1:30" ht="16.5" x14ac:dyDescent="0.3">
      <c r="AA64" s="147"/>
      <c r="AB64" s="129" t="s">
        <v>179</v>
      </c>
      <c r="AC64" s="129" t="s">
        <v>180</v>
      </c>
      <c r="AD64" s="153" t="s">
        <v>93</v>
      </c>
    </row>
    <row r="65" spans="27:30" ht="16.5" x14ac:dyDescent="0.3">
      <c r="AA65" s="147"/>
      <c r="AB65" s="129" t="s">
        <v>183</v>
      </c>
      <c r="AC65" s="129" t="s">
        <v>184</v>
      </c>
      <c r="AD65" s="153" t="s">
        <v>99</v>
      </c>
    </row>
    <row r="66" spans="27:30" ht="16.5" x14ac:dyDescent="0.3">
      <c r="AA66" s="147"/>
      <c r="AB66" s="129" t="s">
        <v>187</v>
      </c>
      <c r="AC66" s="129"/>
      <c r="AD66" s="153" t="s">
        <v>108</v>
      </c>
    </row>
    <row r="67" spans="27:30" ht="16.5" x14ac:dyDescent="0.3">
      <c r="AA67" s="147" t="s">
        <v>162</v>
      </c>
      <c r="AB67" s="129" t="s">
        <v>68</v>
      </c>
      <c r="AC67" s="129" t="s">
        <v>69</v>
      </c>
      <c r="AD67" s="153" t="s">
        <v>70</v>
      </c>
    </row>
    <row r="68" spans="27:30" ht="16.5" x14ac:dyDescent="0.3">
      <c r="AA68" s="147"/>
      <c r="AB68" s="129" t="s">
        <v>83</v>
      </c>
      <c r="AC68" s="129" t="s">
        <v>84</v>
      </c>
      <c r="AD68" s="153" t="s">
        <v>85</v>
      </c>
    </row>
    <row r="69" spans="27:30" ht="16.5" x14ac:dyDescent="0.3">
      <c r="AA69" s="147"/>
      <c r="AB69" s="129" t="s">
        <v>91</v>
      </c>
      <c r="AC69" s="129" t="s">
        <v>92</v>
      </c>
      <c r="AD69" s="153" t="s">
        <v>93</v>
      </c>
    </row>
    <row r="70" spans="27:30" ht="16.5" x14ac:dyDescent="0.3">
      <c r="AA70" s="147"/>
      <c r="AB70" s="129" t="s">
        <v>97</v>
      </c>
      <c r="AC70" s="129" t="s">
        <v>98</v>
      </c>
      <c r="AD70" s="153" t="s">
        <v>99</v>
      </c>
    </row>
    <row r="71" spans="27:30" ht="16.5" x14ac:dyDescent="0.3">
      <c r="AA71" s="147"/>
      <c r="AB71" s="129" t="s">
        <v>107</v>
      </c>
      <c r="AC71" s="129"/>
      <c r="AD71" s="153" t="s">
        <v>108</v>
      </c>
    </row>
    <row r="72" spans="27:30" ht="16.5" x14ac:dyDescent="0.3">
      <c r="AA72" s="147" t="s">
        <v>160</v>
      </c>
      <c r="AB72" s="129" t="s">
        <v>68</v>
      </c>
      <c r="AC72" s="129" t="s">
        <v>69</v>
      </c>
      <c r="AD72" s="153" t="s">
        <v>70</v>
      </c>
    </row>
    <row r="73" spans="27:30" ht="16.5" x14ac:dyDescent="0.3">
      <c r="AA73" s="147"/>
      <c r="AB73" s="129" t="s">
        <v>83</v>
      </c>
      <c r="AC73" s="129" t="s">
        <v>84</v>
      </c>
      <c r="AD73" s="153" t="s">
        <v>85</v>
      </c>
    </row>
    <row r="74" spans="27:30" ht="16.5" x14ac:dyDescent="0.3">
      <c r="AA74" s="147"/>
      <c r="AB74" s="129" t="s">
        <v>91</v>
      </c>
      <c r="AC74" s="129" t="s">
        <v>92</v>
      </c>
      <c r="AD74" s="153" t="s">
        <v>93</v>
      </c>
    </row>
    <row r="75" spans="27:30" ht="16.5" x14ac:dyDescent="0.3">
      <c r="AA75" s="147"/>
      <c r="AB75" s="129" t="s">
        <v>97</v>
      </c>
      <c r="AC75" s="129" t="s">
        <v>98</v>
      </c>
      <c r="AD75" s="153" t="s">
        <v>99</v>
      </c>
    </row>
    <row r="76" spans="27:30" ht="16.5" x14ac:dyDescent="0.3">
      <c r="AA76" s="147"/>
      <c r="AB76" s="129" t="s">
        <v>107</v>
      </c>
      <c r="AC76" s="129"/>
      <c r="AD76" s="153" t="s">
        <v>108</v>
      </c>
    </row>
    <row r="77" spans="27:30" ht="16.5" x14ac:dyDescent="0.3">
      <c r="AA77" s="147" t="s">
        <v>1069</v>
      </c>
      <c r="AB77" s="129" t="s">
        <v>68</v>
      </c>
      <c r="AC77" s="129" t="s">
        <v>172</v>
      </c>
      <c r="AD77" s="153" t="s">
        <v>70</v>
      </c>
    </row>
    <row r="78" spans="27:30" ht="16.5" x14ac:dyDescent="0.3">
      <c r="AA78" s="147"/>
      <c r="AB78" s="129" t="s">
        <v>175</v>
      </c>
      <c r="AC78" s="129" t="s">
        <v>176</v>
      </c>
      <c r="AD78" s="153" t="s">
        <v>85</v>
      </c>
    </row>
    <row r="79" spans="27:30" ht="16.5" x14ac:dyDescent="0.3">
      <c r="AA79" s="147"/>
      <c r="AB79" s="129" t="s">
        <v>179</v>
      </c>
      <c r="AC79" s="129" t="s">
        <v>180</v>
      </c>
      <c r="AD79" s="153" t="s">
        <v>93</v>
      </c>
    </row>
    <row r="80" spans="27:30" ht="16.5" x14ac:dyDescent="0.3">
      <c r="AA80" s="147"/>
      <c r="AB80" s="129" t="s">
        <v>183</v>
      </c>
      <c r="AC80" s="129" t="s">
        <v>184</v>
      </c>
      <c r="AD80" s="153" t="s">
        <v>99</v>
      </c>
    </row>
    <row r="81" spans="27:30" ht="16.5" x14ac:dyDescent="0.3">
      <c r="AA81" s="148"/>
      <c r="AB81" s="130" t="s">
        <v>187</v>
      </c>
      <c r="AC81" s="130"/>
      <c r="AD81" s="154" t="s">
        <v>108</v>
      </c>
    </row>
    <row r="82" spans="27:30" ht="16.5" x14ac:dyDescent="0.3">
      <c r="AA82" s="21" t="s">
        <v>1070</v>
      </c>
      <c r="AB82" s="21" t="s">
        <v>68</v>
      </c>
      <c r="AC82" s="21" t="s">
        <v>172</v>
      </c>
      <c r="AD82" s="23" t="s">
        <v>70</v>
      </c>
    </row>
    <row r="83" spans="27:30" ht="16.5" x14ac:dyDescent="0.3">
      <c r="AB83" s="21" t="s">
        <v>175</v>
      </c>
      <c r="AC83" s="21" t="s">
        <v>176</v>
      </c>
      <c r="AD83" s="23" t="s">
        <v>85</v>
      </c>
    </row>
    <row r="84" spans="27:30" ht="16.5" x14ac:dyDescent="0.3">
      <c r="AB84" s="21" t="s">
        <v>179</v>
      </c>
      <c r="AC84" s="21" t="s">
        <v>180</v>
      </c>
      <c r="AD84" s="23" t="s">
        <v>93</v>
      </c>
    </row>
    <row r="85" spans="27:30" ht="16.5" x14ac:dyDescent="0.3">
      <c r="AB85" s="21" t="s">
        <v>183</v>
      </c>
      <c r="AC85" s="21" t="s">
        <v>184</v>
      </c>
      <c r="AD85" s="23" t="s">
        <v>99</v>
      </c>
    </row>
    <row r="86" spans="27:30" ht="16.5" x14ac:dyDescent="0.3">
      <c r="AB86" s="21" t="s">
        <v>187</v>
      </c>
      <c r="AD86" s="23" t="s">
        <v>108</v>
      </c>
    </row>
    <row r="87" spans="27:30" x14ac:dyDescent="0.25">
      <c r="AA87" s="21" t="s">
        <v>1071</v>
      </c>
      <c r="AB87" s="21" t="s">
        <v>68</v>
      </c>
      <c r="AC87" s="21" t="s">
        <v>172</v>
      </c>
      <c r="AD87" s="21" t="s">
        <v>70</v>
      </c>
    </row>
    <row r="88" spans="27:30" x14ac:dyDescent="0.25">
      <c r="AB88" s="21" t="s">
        <v>175</v>
      </c>
      <c r="AC88" s="21" t="s">
        <v>176</v>
      </c>
      <c r="AD88" s="21" t="s">
        <v>85</v>
      </c>
    </row>
    <row r="89" spans="27:30" x14ac:dyDescent="0.25">
      <c r="AB89" s="21" t="s">
        <v>179</v>
      </c>
      <c r="AC89" s="21" t="s">
        <v>180</v>
      </c>
      <c r="AD89" s="21" t="s">
        <v>93</v>
      </c>
    </row>
    <row r="90" spans="27:30" x14ac:dyDescent="0.25">
      <c r="AB90" s="21" t="s">
        <v>183</v>
      </c>
      <c r="AC90" s="21" t="s">
        <v>184</v>
      </c>
      <c r="AD90" s="21" t="s">
        <v>99</v>
      </c>
    </row>
    <row r="91" spans="27:30" x14ac:dyDescent="0.25">
      <c r="AB91" s="21" t="s">
        <v>187</v>
      </c>
      <c r="AD91" s="21" t="s">
        <v>108</v>
      </c>
    </row>
    <row r="92" spans="27:30" x14ac:dyDescent="0.25">
      <c r="AA92" s="21" t="s">
        <v>1127</v>
      </c>
      <c r="AB92" s="21" t="s">
        <v>68</v>
      </c>
      <c r="AC92" s="21" t="s">
        <v>172</v>
      </c>
      <c r="AD92" s="21" t="s">
        <v>70</v>
      </c>
    </row>
    <row r="93" spans="27:30" x14ac:dyDescent="0.25">
      <c r="AB93" s="21" t="s">
        <v>175</v>
      </c>
      <c r="AC93" s="21" t="s">
        <v>176</v>
      </c>
      <c r="AD93" s="21" t="s">
        <v>85</v>
      </c>
    </row>
    <row r="94" spans="27:30" x14ac:dyDescent="0.25">
      <c r="AB94" s="21" t="s">
        <v>179</v>
      </c>
      <c r="AC94" s="21" t="s">
        <v>180</v>
      </c>
      <c r="AD94" s="21" t="s">
        <v>93</v>
      </c>
    </row>
    <row r="95" spans="27:30" x14ac:dyDescent="0.25">
      <c r="AB95" s="21" t="s">
        <v>183</v>
      </c>
      <c r="AC95" s="21" t="s">
        <v>184</v>
      </c>
      <c r="AD95" s="21" t="s">
        <v>99</v>
      </c>
    </row>
    <row r="96" spans="27:30" x14ac:dyDescent="0.25">
      <c r="AB96" s="21" t="s">
        <v>187</v>
      </c>
      <c r="AD96" s="21" t="s">
        <v>108</v>
      </c>
    </row>
    <row r="97" spans="27:30" x14ac:dyDescent="0.25">
      <c r="AA97" s="21" t="s">
        <v>1133</v>
      </c>
      <c r="AB97" s="21" t="s">
        <v>68</v>
      </c>
      <c r="AC97" s="21" t="s">
        <v>1134</v>
      </c>
      <c r="AD97" s="21" t="s">
        <v>70</v>
      </c>
    </row>
    <row r="98" spans="27:30" x14ac:dyDescent="0.25">
      <c r="AB98" s="21" t="s">
        <v>1138</v>
      </c>
      <c r="AC98" s="21" t="s">
        <v>1135</v>
      </c>
      <c r="AD98" s="21" t="s">
        <v>85</v>
      </c>
    </row>
    <row r="99" spans="27:30" x14ac:dyDescent="0.25">
      <c r="AB99" s="21" t="s">
        <v>1139</v>
      </c>
      <c r="AC99" s="21" t="s">
        <v>1136</v>
      </c>
      <c r="AD99" s="21" t="s">
        <v>93</v>
      </c>
    </row>
    <row r="100" spans="27:30" x14ac:dyDescent="0.25">
      <c r="AB100" s="21" t="s">
        <v>1140</v>
      </c>
      <c r="AC100" s="21" t="s">
        <v>1137</v>
      </c>
      <c r="AD100" s="21" t="s">
        <v>99</v>
      </c>
    </row>
    <row r="101" spans="27:30" x14ac:dyDescent="0.25">
      <c r="AB101" s="21" t="s">
        <v>1141</v>
      </c>
      <c r="AD101" s="21" t="s">
        <v>108</v>
      </c>
    </row>
    <row r="102" spans="27:30" x14ac:dyDescent="0.25">
      <c r="AA102" s="21" t="s">
        <v>1158</v>
      </c>
      <c r="AB102" s="21" t="s">
        <v>68</v>
      </c>
      <c r="AC102" s="21" t="s">
        <v>1159</v>
      </c>
      <c r="AD102" s="21" t="s">
        <v>70</v>
      </c>
    </row>
    <row r="103" spans="27:30" x14ac:dyDescent="0.25">
      <c r="AB103" s="21" t="s">
        <v>1160</v>
      </c>
      <c r="AC103" s="21" t="s">
        <v>1161</v>
      </c>
      <c r="AD103" s="21" t="s">
        <v>85</v>
      </c>
    </row>
    <row r="104" spans="27:30" x14ac:dyDescent="0.25">
      <c r="AB104" s="21" t="s">
        <v>1162</v>
      </c>
      <c r="AC104" s="21" t="s">
        <v>1163</v>
      </c>
      <c r="AD104" s="21" t="s">
        <v>93</v>
      </c>
    </row>
    <row r="105" spans="27:30" x14ac:dyDescent="0.25">
      <c r="AB105" s="21" t="s">
        <v>1164</v>
      </c>
      <c r="AC105" s="21" t="s">
        <v>1165</v>
      </c>
      <c r="AD105" s="21" t="s">
        <v>99</v>
      </c>
    </row>
    <row r="106" spans="27:30" x14ac:dyDescent="0.25">
      <c r="AB106" s="21" t="s">
        <v>1166</v>
      </c>
      <c r="AD106" s="21" t="s">
        <v>108</v>
      </c>
    </row>
    <row r="107" spans="27:30" x14ac:dyDescent="0.25">
      <c r="AA107" s="21" t="s">
        <v>1224</v>
      </c>
      <c r="AB107" s="21" t="s">
        <v>68</v>
      </c>
      <c r="AC107" s="21" t="s">
        <v>1159</v>
      </c>
      <c r="AD107" s="21" t="s">
        <v>70</v>
      </c>
    </row>
    <row r="108" spans="27:30" x14ac:dyDescent="0.25">
      <c r="AB108" s="21" t="s">
        <v>1160</v>
      </c>
      <c r="AC108" s="21" t="s">
        <v>1161</v>
      </c>
      <c r="AD108" s="21" t="s">
        <v>85</v>
      </c>
    </row>
    <row r="109" spans="27:30" x14ac:dyDescent="0.25">
      <c r="AB109" s="21" t="s">
        <v>1162</v>
      </c>
      <c r="AC109" s="21" t="s">
        <v>1163</v>
      </c>
      <c r="AD109" s="21" t="s">
        <v>93</v>
      </c>
    </row>
    <row r="110" spans="27:30" x14ac:dyDescent="0.25">
      <c r="AB110" s="21" t="s">
        <v>1164</v>
      </c>
      <c r="AC110" s="21" t="s">
        <v>1165</v>
      </c>
      <c r="AD110" s="21" t="s">
        <v>99</v>
      </c>
    </row>
    <row r="111" spans="27:30" x14ac:dyDescent="0.25">
      <c r="AB111" s="21" t="s">
        <v>1166</v>
      </c>
      <c r="AD111" s="21" t="s">
        <v>108</v>
      </c>
    </row>
  </sheetData>
  <sheetProtection password="94AB" sheet="1" objects="1" scenarios="1" selectLockedCells="1"/>
  <pageMargins left="0.7" right="0.7" top="0.75" bottom="0.75"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O1470"/>
  <sheetViews>
    <sheetView topLeftCell="A1451" zoomScaleNormal="100" workbookViewId="0">
      <selection activeCell="A1450" sqref="A1450:XFD1470"/>
    </sheetView>
  </sheetViews>
  <sheetFormatPr defaultRowHeight="15" x14ac:dyDescent="0.25"/>
  <cols>
    <col min="1" max="1" width="30" customWidth="1"/>
    <col min="2" max="2" width="19.28515625" customWidth="1"/>
    <col min="3" max="3" width="18.42578125" customWidth="1"/>
    <col min="4" max="4" width="20.42578125" customWidth="1"/>
    <col min="5" max="5" width="19.7109375" customWidth="1"/>
    <col min="7" max="7" width="25" customWidth="1"/>
  </cols>
  <sheetData>
    <row r="1" spans="1:4" x14ac:dyDescent="0.25">
      <c r="A1" s="26" t="s">
        <v>194</v>
      </c>
    </row>
    <row r="2" spans="1:4" x14ac:dyDescent="0.25">
      <c r="A2" t="s">
        <v>195</v>
      </c>
      <c r="B2" t="s">
        <v>196</v>
      </c>
      <c r="C2" t="s">
        <v>197</v>
      </c>
      <c r="D2" t="s">
        <v>198</v>
      </c>
    </row>
    <row r="3" spans="1:4" x14ac:dyDescent="0.25">
      <c r="A3" t="s">
        <v>199</v>
      </c>
      <c r="B3">
        <v>76</v>
      </c>
      <c r="C3" t="s">
        <v>200</v>
      </c>
      <c r="D3" t="s">
        <v>125</v>
      </c>
    </row>
    <row r="4" spans="1:4" x14ac:dyDescent="0.25">
      <c r="A4" t="s">
        <v>201</v>
      </c>
      <c r="B4">
        <v>80</v>
      </c>
      <c r="C4" t="s">
        <v>202</v>
      </c>
      <c r="D4" t="s">
        <v>203</v>
      </c>
    </row>
    <row r="5" spans="1:4" x14ac:dyDescent="0.25">
      <c r="A5" t="s">
        <v>204</v>
      </c>
      <c r="B5">
        <v>84</v>
      </c>
      <c r="C5" t="s">
        <v>205</v>
      </c>
      <c r="D5" t="s">
        <v>206</v>
      </c>
    </row>
    <row r="6" spans="1:4" x14ac:dyDescent="0.25">
      <c r="A6" t="s">
        <v>207</v>
      </c>
      <c r="B6">
        <v>88</v>
      </c>
      <c r="C6" t="s">
        <v>208</v>
      </c>
      <c r="D6" t="s">
        <v>209</v>
      </c>
    </row>
    <row r="7" spans="1:4" x14ac:dyDescent="0.25">
      <c r="A7" t="s">
        <v>210</v>
      </c>
      <c r="B7">
        <v>92</v>
      </c>
      <c r="C7" t="s">
        <v>211</v>
      </c>
      <c r="D7" t="s">
        <v>212</v>
      </c>
    </row>
    <row r="8" spans="1:4" x14ac:dyDescent="0.25">
      <c r="A8" t="s">
        <v>213</v>
      </c>
      <c r="B8">
        <v>96</v>
      </c>
      <c r="C8" t="s">
        <v>214</v>
      </c>
      <c r="D8" t="s">
        <v>215</v>
      </c>
    </row>
    <row r="9" spans="1:4" x14ac:dyDescent="0.25">
      <c r="A9" t="s">
        <v>216</v>
      </c>
      <c r="B9">
        <v>100</v>
      </c>
      <c r="C9" t="s">
        <v>217</v>
      </c>
      <c r="D9" t="s">
        <v>135</v>
      </c>
    </row>
    <row r="10" spans="1:4" x14ac:dyDescent="0.25">
      <c r="A10" t="s">
        <v>218</v>
      </c>
      <c r="B10">
        <v>104</v>
      </c>
      <c r="C10" t="s">
        <v>219</v>
      </c>
      <c r="D10" t="s">
        <v>220</v>
      </c>
    </row>
    <row r="11" spans="1:4" x14ac:dyDescent="0.25">
      <c r="A11" t="s">
        <v>221</v>
      </c>
      <c r="B11">
        <v>108</v>
      </c>
      <c r="C11" t="s">
        <v>222</v>
      </c>
      <c r="D11" t="s">
        <v>223</v>
      </c>
    </row>
    <row r="12" spans="1:4" x14ac:dyDescent="0.25">
      <c r="A12" t="s">
        <v>224</v>
      </c>
      <c r="B12">
        <v>112</v>
      </c>
      <c r="C12" t="s">
        <v>225</v>
      </c>
      <c r="D12" t="s">
        <v>226</v>
      </c>
    </row>
    <row r="13" spans="1:4" x14ac:dyDescent="0.25">
      <c r="A13" t="s">
        <v>227</v>
      </c>
      <c r="B13">
        <v>116</v>
      </c>
      <c r="C13" t="s">
        <v>228</v>
      </c>
      <c r="D13" t="s">
        <v>229</v>
      </c>
    </row>
    <row r="14" spans="1:4" x14ac:dyDescent="0.25">
      <c r="A14" t="s">
        <v>230</v>
      </c>
      <c r="B14">
        <v>120</v>
      </c>
      <c r="C14" t="s">
        <v>231</v>
      </c>
      <c r="D14" t="s">
        <v>351</v>
      </c>
    </row>
    <row r="15" spans="1:4" x14ac:dyDescent="0.25">
      <c r="A15" t="s">
        <v>233</v>
      </c>
      <c r="B15">
        <v>124</v>
      </c>
      <c r="C15" t="s">
        <v>234</v>
      </c>
      <c r="D15" t="s">
        <v>352</v>
      </c>
    </row>
    <row r="16" spans="1:4" x14ac:dyDescent="0.25">
      <c r="A16" t="s">
        <v>236</v>
      </c>
      <c r="B16">
        <v>128</v>
      </c>
      <c r="C16" t="s">
        <v>237</v>
      </c>
      <c r="D16" t="s">
        <v>238</v>
      </c>
    </row>
    <row r="17" spans="1:4" x14ac:dyDescent="0.25">
      <c r="A17" t="s">
        <v>239</v>
      </c>
      <c r="B17">
        <v>132</v>
      </c>
      <c r="C17" t="s">
        <v>240</v>
      </c>
      <c r="D17" t="s">
        <v>241</v>
      </c>
    </row>
    <row r="18" spans="1:4" x14ac:dyDescent="0.25">
      <c r="A18" t="s">
        <v>242</v>
      </c>
      <c r="B18">
        <v>136</v>
      </c>
      <c r="C18" t="s">
        <v>243</v>
      </c>
      <c r="D18" t="s">
        <v>133</v>
      </c>
    </row>
    <row r="19" spans="1:4" x14ac:dyDescent="0.25">
      <c r="A19" t="s">
        <v>244</v>
      </c>
      <c r="B19">
        <v>140</v>
      </c>
      <c r="C19" t="s">
        <v>245</v>
      </c>
      <c r="D19" t="s">
        <v>246</v>
      </c>
    </row>
    <row r="20" spans="1:4" x14ac:dyDescent="0.25">
      <c r="A20" t="s">
        <v>247</v>
      </c>
      <c r="B20">
        <v>144</v>
      </c>
      <c r="C20" t="s">
        <v>248</v>
      </c>
      <c r="D20" t="s">
        <v>241</v>
      </c>
    </row>
    <row r="21" spans="1:4" x14ac:dyDescent="0.25">
      <c r="A21" t="s">
        <v>249</v>
      </c>
      <c r="B21">
        <v>148</v>
      </c>
      <c r="C21" t="s">
        <v>250</v>
      </c>
      <c r="D21" t="s">
        <v>133</v>
      </c>
    </row>
    <row r="22" spans="1:4" x14ac:dyDescent="0.25">
      <c r="A22" t="s">
        <v>251</v>
      </c>
      <c r="B22">
        <v>152</v>
      </c>
      <c r="C22" t="s">
        <v>252</v>
      </c>
      <c r="D22" t="s">
        <v>246</v>
      </c>
    </row>
    <row r="23" spans="1:4" x14ac:dyDescent="0.25">
      <c r="A23" t="s">
        <v>253</v>
      </c>
      <c r="B23">
        <v>156</v>
      </c>
      <c r="C23" t="s">
        <v>254</v>
      </c>
      <c r="D23" t="s">
        <v>133</v>
      </c>
    </row>
    <row r="24" spans="1:4" x14ac:dyDescent="0.25">
      <c r="A24" t="s">
        <v>255</v>
      </c>
      <c r="B24">
        <v>160</v>
      </c>
      <c r="C24" t="s">
        <v>256</v>
      </c>
      <c r="D24" t="s">
        <v>246</v>
      </c>
    </row>
    <row r="25" spans="1:4" x14ac:dyDescent="0.25">
      <c r="A25" t="s">
        <v>257</v>
      </c>
      <c r="B25">
        <v>164</v>
      </c>
      <c r="C25" t="s">
        <v>258</v>
      </c>
      <c r="D25" t="s">
        <v>241</v>
      </c>
    </row>
    <row r="26" spans="1:4" x14ac:dyDescent="0.25">
      <c r="A26" t="s">
        <v>259</v>
      </c>
      <c r="B26">
        <v>168</v>
      </c>
      <c r="C26" t="s">
        <v>260</v>
      </c>
      <c r="D26" t="s">
        <v>133</v>
      </c>
    </row>
    <row r="27" spans="1:4" x14ac:dyDescent="0.25">
      <c r="A27" t="s">
        <v>261</v>
      </c>
      <c r="B27">
        <v>172</v>
      </c>
      <c r="C27" t="s">
        <v>262</v>
      </c>
      <c r="D27" t="s">
        <v>246</v>
      </c>
    </row>
    <row r="28" spans="1:4" x14ac:dyDescent="0.25">
      <c r="A28" t="s">
        <v>263</v>
      </c>
      <c r="B28">
        <v>176</v>
      </c>
      <c r="C28" t="s">
        <v>264</v>
      </c>
      <c r="D28" t="s">
        <v>241</v>
      </c>
    </row>
    <row r="29" spans="1:4" x14ac:dyDescent="0.25">
      <c r="A29" t="s">
        <v>265</v>
      </c>
      <c r="B29">
        <v>180</v>
      </c>
      <c r="C29" t="s">
        <v>266</v>
      </c>
      <c r="D29" t="s">
        <v>241</v>
      </c>
    </row>
    <row r="30" spans="1:4" x14ac:dyDescent="0.25">
      <c r="A30" t="s">
        <v>267</v>
      </c>
      <c r="B30">
        <v>184</v>
      </c>
      <c r="C30" t="s">
        <v>268</v>
      </c>
      <c r="D30" t="s">
        <v>133</v>
      </c>
    </row>
    <row r="31" spans="1:4" x14ac:dyDescent="0.25">
      <c r="A31" t="s">
        <v>269</v>
      </c>
      <c r="B31">
        <v>188</v>
      </c>
      <c r="C31" t="s">
        <v>270</v>
      </c>
      <c r="D31" t="s">
        <v>246</v>
      </c>
    </row>
    <row r="32" spans="1:4" x14ac:dyDescent="0.25">
      <c r="A32" t="s">
        <v>271</v>
      </c>
      <c r="B32">
        <v>192</v>
      </c>
      <c r="C32" t="s">
        <v>950</v>
      </c>
      <c r="D32" t="s">
        <v>273</v>
      </c>
    </row>
    <row r="33" spans="1:4" x14ac:dyDescent="0.25">
      <c r="A33" t="s">
        <v>274</v>
      </c>
      <c r="B33">
        <v>196</v>
      </c>
      <c r="C33" t="s">
        <v>275</v>
      </c>
      <c r="D33" t="s">
        <v>276</v>
      </c>
    </row>
    <row r="34" spans="1:4" x14ac:dyDescent="0.25">
      <c r="A34" t="s">
        <v>277</v>
      </c>
      <c r="B34">
        <v>200</v>
      </c>
      <c r="C34" t="s">
        <v>278</v>
      </c>
      <c r="D34" t="s">
        <v>279</v>
      </c>
    </row>
    <row r="35" spans="1:4" x14ac:dyDescent="0.25">
      <c r="A35" t="s">
        <v>280</v>
      </c>
      <c r="B35">
        <v>204</v>
      </c>
      <c r="C35" t="s">
        <v>281</v>
      </c>
      <c r="D35" t="s">
        <v>232</v>
      </c>
    </row>
    <row r="36" spans="1:4" x14ac:dyDescent="0.25">
      <c r="A36" t="s">
        <v>355</v>
      </c>
      <c r="B36">
        <v>208</v>
      </c>
      <c r="C36" t="s">
        <v>957</v>
      </c>
      <c r="D36" t="s">
        <v>337</v>
      </c>
    </row>
    <row r="37" spans="1:4" x14ac:dyDescent="0.25">
      <c r="A37" t="s">
        <v>357</v>
      </c>
      <c r="B37">
        <v>212</v>
      </c>
      <c r="C37" t="s">
        <v>358</v>
      </c>
      <c r="D37" t="s">
        <v>273</v>
      </c>
    </row>
    <row r="38" spans="1:4" x14ac:dyDescent="0.25">
      <c r="A38" s="27" t="s">
        <v>359</v>
      </c>
      <c r="B38">
        <v>216</v>
      </c>
      <c r="C38" t="s">
        <v>360</v>
      </c>
      <c r="D38" t="s">
        <v>276</v>
      </c>
    </row>
    <row r="39" spans="1:4" x14ac:dyDescent="0.25">
      <c r="A39" t="s">
        <v>456</v>
      </c>
      <c r="B39">
        <v>220</v>
      </c>
      <c r="C39" t="s">
        <v>1014</v>
      </c>
      <c r="D39" t="s">
        <v>279</v>
      </c>
    </row>
    <row r="40" spans="1:4" x14ac:dyDescent="0.25">
      <c r="A40" t="s">
        <v>958</v>
      </c>
      <c r="B40">
        <v>224</v>
      </c>
      <c r="C40" t="s">
        <v>1015</v>
      </c>
      <c r="D40" t="s">
        <v>232</v>
      </c>
    </row>
    <row r="41" spans="1:4" x14ac:dyDescent="0.25">
      <c r="A41" t="s">
        <v>1016</v>
      </c>
      <c r="B41">
        <v>228</v>
      </c>
      <c r="C41" t="s">
        <v>1017</v>
      </c>
      <c r="D41" t="s">
        <v>273</v>
      </c>
    </row>
    <row r="42" spans="1:4" x14ac:dyDescent="0.25">
      <c r="A42" t="s">
        <v>1018</v>
      </c>
      <c r="B42">
        <v>232</v>
      </c>
      <c r="C42" t="s">
        <v>1019</v>
      </c>
      <c r="D42" t="s">
        <v>276</v>
      </c>
    </row>
    <row r="43" spans="1:4" x14ac:dyDescent="0.25">
      <c r="A43" t="s">
        <v>1020</v>
      </c>
      <c r="B43">
        <v>236</v>
      </c>
      <c r="C43" t="s">
        <v>1021</v>
      </c>
      <c r="D43" t="s">
        <v>279</v>
      </c>
    </row>
    <row r="44" spans="1:4" x14ac:dyDescent="0.25">
      <c r="A44" t="s">
        <v>1022</v>
      </c>
      <c r="B44">
        <v>240</v>
      </c>
      <c r="C44" t="s">
        <v>1023</v>
      </c>
      <c r="D44" t="s">
        <v>232</v>
      </c>
    </row>
    <row r="45" spans="1:4" x14ac:dyDescent="0.25">
      <c r="A45" t="s">
        <v>1029</v>
      </c>
      <c r="B45">
        <v>244</v>
      </c>
      <c r="C45" t="s">
        <v>1030</v>
      </c>
      <c r="D45" t="s">
        <v>352</v>
      </c>
    </row>
    <row r="46" spans="1:4" x14ac:dyDescent="0.25">
      <c r="A46" t="s">
        <v>1031</v>
      </c>
      <c r="B46">
        <v>248</v>
      </c>
      <c r="C46" t="s">
        <v>1032</v>
      </c>
      <c r="D46" t="s">
        <v>352</v>
      </c>
    </row>
    <row r="47" spans="1:4" x14ac:dyDescent="0.25">
      <c r="A47" t="s">
        <v>1033</v>
      </c>
      <c r="B47">
        <v>252</v>
      </c>
      <c r="C47" t="s">
        <v>1074</v>
      </c>
      <c r="D47" t="s">
        <v>335</v>
      </c>
    </row>
    <row r="48" spans="1:4" x14ac:dyDescent="0.25">
      <c r="A48" t="s">
        <v>1046</v>
      </c>
      <c r="B48">
        <v>256</v>
      </c>
      <c r="C48" t="s">
        <v>1086</v>
      </c>
      <c r="D48" t="s">
        <v>349</v>
      </c>
    </row>
    <row r="49" spans="1:4" x14ac:dyDescent="0.25">
      <c r="A49" t="s">
        <v>1052</v>
      </c>
      <c r="B49">
        <v>260</v>
      </c>
      <c r="C49" t="s">
        <v>1075</v>
      </c>
      <c r="D49" t="s">
        <v>238</v>
      </c>
    </row>
    <row r="75" spans="1:2" x14ac:dyDescent="0.25">
      <c r="A75" t="s">
        <v>282</v>
      </c>
      <c r="B75" t="s">
        <v>282</v>
      </c>
    </row>
    <row r="76" spans="1:2" x14ac:dyDescent="0.25">
      <c r="A76" t="s">
        <v>283</v>
      </c>
      <c r="B76" t="s">
        <v>284</v>
      </c>
    </row>
    <row r="77" spans="1:2" x14ac:dyDescent="0.25">
      <c r="A77" t="s">
        <v>285</v>
      </c>
    </row>
    <row r="78" spans="1:2" x14ac:dyDescent="0.25">
      <c r="A78" s="27"/>
    </row>
    <row r="79" spans="1:2" x14ac:dyDescent="0.25">
      <c r="A79" t="s">
        <v>286</v>
      </c>
      <c r="B79" t="s">
        <v>286</v>
      </c>
    </row>
    <row r="80" spans="1:2" x14ac:dyDescent="0.25">
      <c r="A80" t="s">
        <v>287</v>
      </c>
      <c r="B80" t="s">
        <v>288</v>
      </c>
    </row>
    <row r="81" spans="1:1" x14ac:dyDescent="0.25">
      <c r="A81" t="s">
        <v>289</v>
      </c>
    </row>
    <row r="83" spans="1:1" x14ac:dyDescent="0.25">
      <c r="A83" t="s">
        <v>290</v>
      </c>
    </row>
    <row r="84" spans="1:1" x14ac:dyDescent="0.25">
      <c r="A84" t="s">
        <v>291</v>
      </c>
    </row>
    <row r="85" spans="1:1" x14ac:dyDescent="0.25">
      <c r="A85" t="s">
        <v>292</v>
      </c>
    </row>
    <row r="87" spans="1:1" x14ac:dyDescent="0.25">
      <c r="A87" t="s">
        <v>203</v>
      </c>
    </row>
    <row r="88" spans="1:1" x14ac:dyDescent="0.25">
      <c r="A88" t="s">
        <v>291</v>
      </c>
    </row>
    <row r="89" spans="1:1" x14ac:dyDescent="0.25">
      <c r="A89" t="s">
        <v>293</v>
      </c>
    </row>
    <row r="91" spans="1:1" x14ac:dyDescent="0.25">
      <c r="A91" t="s">
        <v>294</v>
      </c>
    </row>
    <row r="92" spans="1:1" x14ac:dyDescent="0.25">
      <c r="A92" t="s">
        <v>291</v>
      </c>
    </row>
    <row r="93" spans="1:1" x14ac:dyDescent="0.25">
      <c r="A93" t="s">
        <v>295</v>
      </c>
    </row>
    <row r="95" spans="1:1" x14ac:dyDescent="0.25">
      <c r="A95" t="s">
        <v>296</v>
      </c>
    </row>
    <row r="96" spans="1:1" x14ac:dyDescent="0.25">
      <c r="A96" t="s">
        <v>291</v>
      </c>
    </row>
    <row r="97" spans="1:1" x14ac:dyDescent="0.25">
      <c r="A97" t="s">
        <v>297</v>
      </c>
    </row>
    <row r="99" spans="1:1" x14ac:dyDescent="0.25">
      <c r="A99" t="s">
        <v>298</v>
      </c>
    </row>
    <row r="100" spans="1:1" x14ac:dyDescent="0.25">
      <c r="A100" t="s">
        <v>291</v>
      </c>
    </row>
    <row r="101" spans="1:1" x14ac:dyDescent="0.25">
      <c r="A101" t="s">
        <v>299</v>
      </c>
    </row>
    <row r="103" spans="1:1" x14ac:dyDescent="0.25">
      <c r="A103" t="s">
        <v>300</v>
      </c>
    </row>
    <row r="104" spans="1:1" x14ac:dyDescent="0.25">
      <c r="A104" t="s">
        <v>291</v>
      </c>
    </row>
    <row r="105" spans="1:1" x14ac:dyDescent="0.25">
      <c r="A105" t="s">
        <v>301</v>
      </c>
    </row>
    <row r="107" spans="1:1" x14ac:dyDescent="0.25">
      <c r="A107" t="s">
        <v>302</v>
      </c>
    </row>
    <row r="108" spans="1:1" x14ac:dyDescent="0.25">
      <c r="A108" t="s">
        <v>291</v>
      </c>
    </row>
    <row r="109" spans="1:1" x14ac:dyDescent="0.25">
      <c r="A109" t="s">
        <v>303</v>
      </c>
    </row>
    <row r="111" spans="1:1" x14ac:dyDescent="0.25">
      <c r="A111" t="s">
        <v>304</v>
      </c>
    </row>
    <row r="112" spans="1:1" x14ac:dyDescent="0.25">
      <c r="A112" t="s">
        <v>291</v>
      </c>
    </row>
    <row r="113" spans="1:1" x14ac:dyDescent="0.25">
      <c r="A113" t="s">
        <v>305</v>
      </c>
    </row>
    <row r="115" spans="1:1" x14ac:dyDescent="0.25">
      <c r="A115" t="s">
        <v>209</v>
      </c>
    </row>
    <row r="116" spans="1:1" x14ac:dyDescent="0.25">
      <c r="A116" t="s">
        <v>291</v>
      </c>
    </row>
    <row r="117" spans="1:1" x14ac:dyDescent="0.25">
      <c r="A117" t="s">
        <v>306</v>
      </c>
    </row>
    <row r="119" spans="1:1" x14ac:dyDescent="0.25">
      <c r="A119" t="s">
        <v>241</v>
      </c>
    </row>
    <row r="120" spans="1:1" x14ac:dyDescent="0.25">
      <c r="A120" t="s">
        <v>291</v>
      </c>
    </row>
    <row r="121" spans="1:1" x14ac:dyDescent="0.25">
      <c r="A121" t="s">
        <v>307</v>
      </c>
    </row>
    <row r="123" spans="1:1" x14ac:dyDescent="0.25">
      <c r="A123" t="s">
        <v>212</v>
      </c>
    </row>
    <row r="124" spans="1:1" x14ac:dyDescent="0.25">
      <c r="A124" t="s">
        <v>291</v>
      </c>
    </row>
    <row r="125" spans="1:1" x14ac:dyDescent="0.25">
      <c r="A125" t="s">
        <v>308</v>
      </c>
    </row>
    <row r="127" spans="1:1" x14ac:dyDescent="0.25">
      <c r="A127" t="s">
        <v>309</v>
      </c>
    </row>
    <row r="128" spans="1:1" x14ac:dyDescent="0.25">
      <c r="A128" t="s">
        <v>310</v>
      </c>
    </row>
    <row r="129" spans="1:2" x14ac:dyDescent="0.25">
      <c r="A129" s="127" t="s">
        <v>311</v>
      </c>
    </row>
    <row r="131" spans="1:2" x14ac:dyDescent="0.25">
      <c r="A131" t="s">
        <v>312</v>
      </c>
      <c r="B131" t="s">
        <v>313</v>
      </c>
    </row>
    <row r="132" spans="1:2" x14ac:dyDescent="0.25">
      <c r="A132" t="s">
        <v>310</v>
      </c>
      <c r="B132" t="str">
        <f>"=Benefit not given"</f>
        <v>=Benefit not given</v>
      </c>
    </row>
    <row r="133" spans="1:2" x14ac:dyDescent="0.25">
      <c r="A133" t="s">
        <v>314</v>
      </c>
    </row>
    <row r="135" spans="1:2" x14ac:dyDescent="0.25">
      <c r="A135" t="s">
        <v>313</v>
      </c>
      <c r="B135" t="s">
        <v>315</v>
      </c>
    </row>
    <row r="136" spans="1:2" x14ac:dyDescent="0.25">
      <c r="A136" t="str">
        <f>"=Benefit not given"</f>
        <v>=Benefit not given</v>
      </c>
      <c r="B136" t="s">
        <v>291</v>
      </c>
    </row>
    <row r="137" spans="1:2" x14ac:dyDescent="0.25">
      <c r="A137" t="s">
        <v>316</v>
      </c>
    </row>
    <row r="139" spans="1:2" x14ac:dyDescent="0.25">
      <c r="A139" t="s">
        <v>313</v>
      </c>
      <c r="B139" t="s">
        <v>317</v>
      </c>
    </row>
    <row r="140" spans="1:2" x14ac:dyDescent="0.25">
      <c r="A140" t="str">
        <f>"=Benefit not given"</f>
        <v>=Benefit not given</v>
      </c>
      <c r="B140" t="s">
        <v>291</v>
      </c>
    </row>
    <row r="141" spans="1:2" x14ac:dyDescent="0.25">
      <c r="A141" t="s">
        <v>318</v>
      </c>
    </row>
    <row r="143" spans="1:2" x14ac:dyDescent="0.25">
      <c r="A143" t="s">
        <v>312</v>
      </c>
      <c r="B143" t="s">
        <v>313</v>
      </c>
    </row>
    <row r="144" spans="1:2" x14ac:dyDescent="0.25">
      <c r="A144" t="s">
        <v>310</v>
      </c>
      <c r="B144" t="str">
        <f>"=House to Non full time service Director"</f>
        <v>=House to Non full time service Director</v>
      </c>
    </row>
    <row r="145" spans="1:2" x14ac:dyDescent="0.25">
      <c r="A145" t="s">
        <v>319</v>
      </c>
    </row>
    <row r="147" spans="1:2" x14ac:dyDescent="0.25">
      <c r="A147" t="s">
        <v>313</v>
      </c>
      <c r="B147" t="s">
        <v>315</v>
      </c>
    </row>
    <row r="148" spans="1:2" x14ac:dyDescent="0.25">
      <c r="A148" t="str">
        <f>"=House to Non full time service Director"</f>
        <v>=House to Non full time service Director</v>
      </c>
      <c r="B148" t="s">
        <v>291</v>
      </c>
    </row>
    <row r="149" spans="1:2" x14ac:dyDescent="0.25">
      <c r="A149" t="s">
        <v>320</v>
      </c>
    </row>
    <row r="151" spans="1:2" x14ac:dyDescent="0.25">
      <c r="A151" t="s">
        <v>313</v>
      </c>
      <c r="B151" t="s">
        <v>317</v>
      </c>
    </row>
    <row r="152" spans="1:2" x14ac:dyDescent="0.25">
      <c r="A152" t="str">
        <f>"=House to Non full time service Director"</f>
        <v>=House to Non full time service Director</v>
      </c>
      <c r="B152" t="s">
        <v>291</v>
      </c>
    </row>
    <row r="153" spans="1:2" x14ac:dyDescent="0.25">
      <c r="A153" t="s">
        <v>321</v>
      </c>
    </row>
    <row r="155" spans="1:2" x14ac:dyDescent="0.25">
      <c r="A155" t="s">
        <v>313</v>
      </c>
      <c r="B155" t="s">
        <v>315</v>
      </c>
    </row>
    <row r="156" spans="1:2" x14ac:dyDescent="0.25">
      <c r="A156" t="s">
        <v>323</v>
      </c>
      <c r="B156" t="s">
        <v>310</v>
      </c>
    </row>
    <row r="157" spans="1:2" x14ac:dyDescent="0.25">
      <c r="A157" t="s">
        <v>322</v>
      </c>
    </row>
    <row r="159" spans="1:2" x14ac:dyDescent="0.25">
      <c r="A159" t="s">
        <v>313</v>
      </c>
      <c r="B159" t="s">
        <v>317</v>
      </c>
    </row>
    <row r="160" spans="1:2" x14ac:dyDescent="0.25">
      <c r="A160" t="s">
        <v>323</v>
      </c>
      <c r="B160" t="s">
        <v>310</v>
      </c>
    </row>
    <row r="161" spans="1:2" x14ac:dyDescent="0.25">
      <c r="A161" t="s">
        <v>324</v>
      </c>
    </row>
    <row r="163" spans="1:2" x14ac:dyDescent="0.25">
      <c r="A163" t="s">
        <v>312</v>
      </c>
      <c r="B163" t="s">
        <v>313</v>
      </c>
    </row>
    <row r="164" spans="1:2" x14ac:dyDescent="0.25">
      <c r="A164" t="s">
        <v>291</v>
      </c>
      <c r="B164" t="s">
        <v>323</v>
      </c>
    </row>
    <row r="165" spans="1:2" x14ac:dyDescent="0.25">
      <c r="A165" t="s">
        <v>325</v>
      </c>
    </row>
    <row r="167" spans="1:2" x14ac:dyDescent="0.25">
      <c r="A167" t="s">
        <v>313</v>
      </c>
      <c r="B167" t="s">
        <v>315</v>
      </c>
    </row>
    <row r="168" spans="1:2" x14ac:dyDescent="0.25">
      <c r="A168" t="s">
        <v>437</v>
      </c>
      <c r="B168" t="s">
        <v>310</v>
      </c>
    </row>
    <row r="169" spans="1:2" x14ac:dyDescent="0.25">
      <c r="A169" t="s">
        <v>326</v>
      </c>
    </row>
    <row r="171" spans="1:2" x14ac:dyDescent="0.25">
      <c r="A171" t="s">
        <v>313</v>
      </c>
      <c r="B171" t="s">
        <v>317</v>
      </c>
    </row>
    <row r="172" spans="1:2" x14ac:dyDescent="0.25">
      <c r="A172" t="s">
        <v>437</v>
      </c>
      <c r="B172" t="s">
        <v>310</v>
      </c>
    </row>
    <row r="173" spans="1:2" x14ac:dyDescent="0.25">
      <c r="A173" t="s">
        <v>327</v>
      </c>
    </row>
    <row r="175" spans="1:2" x14ac:dyDescent="0.25">
      <c r="A175" t="s">
        <v>312</v>
      </c>
      <c r="B175" t="s">
        <v>313</v>
      </c>
    </row>
    <row r="176" spans="1:2" x14ac:dyDescent="0.25">
      <c r="A176" s="127" t="s">
        <v>291</v>
      </c>
      <c r="B176" t="s">
        <v>437</v>
      </c>
    </row>
    <row r="177" spans="1:3" x14ac:dyDescent="0.25">
      <c r="A177" t="s">
        <v>328</v>
      </c>
    </row>
    <row r="179" spans="1:3" x14ac:dyDescent="0.25">
      <c r="A179" t="s">
        <v>312</v>
      </c>
      <c r="B179" t="s">
        <v>313</v>
      </c>
    </row>
    <row r="180" spans="1:3" x14ac:dyDescent="0.25">
      <c r="A180" t="s">
        <v>291</v>
      </c>
      <c r="B180" t="str">
        <f>"=Agriculture Farm"</f>
        <v>=Agriculture Farm</v>
      </c>
    </row>
    <row r="181" spans="1:3" x14ac:dyDescent="0.25">
      <c r="A181" t="s">
        <v>329</v>
      </c>
    </row>
    <row r="183" spans="1:3" x14ac:dyDescent="0.25">
      <c r="A183" t="s">
        <v>313</v>
      </c>
      <c r="B183" t="s">
        <v>315</v>
      </c>
    </row>
    <row r="184" spans="1:3" x14ac:dyDescent="0.25">
      <c r="A184" t="str">
        <f>"=Agriculture Farm"</f>
        <v>=Agriculture Farm</v>
      </c>
      <c r="B184" t="s">
        <v>291</v>
      </c>
    </row>
    <row r="185" spans="1:3" x14ac:dyDescent="0.25">
      <c r="A185" t="s">
        <v>330</v>
      </c>
    </row>
    <row r="186" spans="1:3" x14ac:dyDescent="0.25">
      <c r="A186" s="26"/>
    </row>
    <row r="187" spans="1:3" x14ac:dyDescent="0.25">
      <c r="A187" t="s">
        <v>313</v>
      </c>
      <c r="B187" t="s">
        <v>317</v>
      </c>
    </row>
    <row r="188" spans="1:3" x14ac:dyDescent="0.25">
      <c r="A188" t="str">
        <f>"=Agriculture Farm"</f>
        <v>=Agriculture Farm</v>
      </c>
      <c r="B188" t="s">
        <v>291</v>
      </c>
    </row>
    <row r="189" spans="1:3" x14ac:dyDescent="0.25">
      <c r="A189" t="s">
        <v>331</v>
      </c>
    </row>
    <row r="191" spans="1:3" x14ac:dyDescent="0.25">
      <c r="A191" t="s">
        <v>282</v>
      </c>
      <c r="B191" t="s">
        <v>286</v>
      </c>
      <c r="C191" t="s">
        <v>332</v>
      </c>
    </row>
    <row r="192" spans="1:3" x14ac:dyDescent="0.25">
      <c r="A192" t="str">
        <f>"=Resident"</f>
        <v>=Resident</v>
      </c>
      <c r="B192" t="str">
        <f>"Primary Employee"</f>
        <v>Primary Employee</v>
      </c>
      <c r="C192" t="s">
        <v>310</v>
      </c>
    </row>
    <row r="193" spans="1:5" x14ac:dyDescent="0.25">
      <c r="A193" t="s">
        <v>333</v>
      </c>
    </row>
    <row r="195" spans="1:5" x14ac:dyDescent="0.25">
      <c r="A195" t="s">
        <v>282</v>
      </c>
      <c r="B195" t="s">
        <v>286</v>
      </c>
      <c r="C195" t="s">
        <v>206</v>
      </c>
    </row>
    <row r="196" spans="1:5" x14ac:dyDescent="0.25">
      <c r="A196" t="str">
        <f>"=Resident"</f>
        <v>=Resident</v>
      </c>
      <c r="B196" t="str">
        <f>"=Primary Employee"</f>
        <v>=Primary Employee</v>
      </c>
      <c r="C196" t="s">
        <v>310</v>
      </c>
    </row>
    <row r="197" spans="1:5" x14ac:dyDescent="0.25">
      <c r="A197" t="s">
        <v>334</v>
      </c>
    </row>
    <row r="199" spans="1:5" x14ac:dyDescent="0.25">
      <c r="A199" t="s">
        <v>282</v>
      </c>
      <c r="B199" t="s">
        <v>286</v>
      </c>
      <c r="C199" t="s">
        <v>335</v>
      </c>
    </row>
    <row r="200" spans="1:5" x14ac:dyDescent="0.25">
      <c r="A200" t="str">
        <f>"=Resident"</f>
        <v>=Resident</v>
      </c>
      <c r="B200" t="str">
        <f>"=Primary Employee"</f>
        <v>=Primary Employee</v>
      </c>
      <c r="C200" t="s">
        <v>310</v>
      </c>
    </row>
    <row r="201" spans="1:5" x14ac:dyDescent="0.25">
      <c r="A201" t="s">
        <v>336</v>
      </c>
    </row>
    <row r="203" spans="1:5" x14ac:dyDescent="0.25">
      <c r="A203" t="s">
        <v>282</v>
      </c>
      <c r="B203" t="s">
        <v>286</v>
      </c>
      <c r="C203" t="s">
        <v>337</v>
      </c>
    </row>
    <row r="204" spans="1:5" x14ac:dyDescent="0.25">
      <c r="A204" t="str">
        <f>"=Resident"</f>
        <v>=Resident</v>
      </c>
      <c r="B204" t="str">
        <f>"=Primary Employee"</f>
        <v>=Primary Employee</v>
      </c>
      <c r="C204" t="s">
        <v>310</v>
      </c>
    </row>
    <row r="205" spans="1:5" x14ac:dyDescent="0.25">
      <c r="A205" t="s">
        <v>338</v>
      </c>
    </row>
    <row r="207" spans="1:5" x14ac:dyDescent="0.25">
      <c r="A207" t="s">
        <v>313</v>
      </c>
      <c r="B207" t="s">
        <v>313</v>
      </c>
      <c r="C207" t="s">
        <v>313</v>
      </c>
      <c r="D207" t="s">
        <v>313</v>
      </c>
      <c r="E207" t="s">
        <v>313</v>
      </c>
    </row>
    <row r="208" spans="1:5" x14ac:dyDescent="0.25">
      <c r="A208" t="s">
        <v>951</v>
      </c>
      <c r="B208" t="s">
        <v>952</v>
      </c>
      <c r="C208" t="s">
        <v>953</v>
      </c>
      <c r="D208" t="s">
        <v>954</v>
      </c>
      <c r="E208" t="s">
        <v>955</v>
      </c>
    </row>
    <row r="209" spans="1:3" x14ac:dyDescent="0.25">
      <c r="A209" t="s">
        <v>956</v>
      </c>
    </row>
    <row r="211" spans="1:3" x14ac:dyDescent="0.25">
      <c r="A211" t="s">
        <v>282</v>
      </c>
      <c r="B211" t="s">
        <v>286</v>
      </c>
      <c r="C211" t="s">
        <v>332</v>
      </c>
    </row>
    <row r="212" spans="1:3" x14ac:dyDescent="0.25">
      <c r="A212" t="str">
        <f>"=Non-Resident"</f>
        <v>=Non-Resident</v>
      </c>
      <c r="B212" t="str">
        <f>"=Primary Employee"</f>
        <v>=Primary Employee</v>
      </c>
      <c r="C212" t="s">
        <v>291</v>
      </c>
    </row>
    <row r="213" spans="1:3" x14ac:dyDescent="0.25">
      <c r="A213" t="s">
        <v>1059</v>
      </c>
    </row>
    <row r="215" spans="1:3" x14ac:dyDescent="0.25">
      <c r="A215" t="s">
        <v>282</v>
      </c>
      <c r="B215" t="s">
        <v>286</v>
      </c>
      <c r="C215" t="s">
        <v>206</v>
      </c>
    </row>
    <row r="216" spans="1:3" x14ac:dyDescent="0.25">
      <c r="A216" t="str">
        <f>"=Non-Resident"</f>
        <v>=Non-Resident</v>
      </c>
      <c r="B216" t="str">
        <f>"=Primary Employee"</f>
        <v>=Primary Employee</v>
      </c>
      <c r="C216" t="s">
        <v>310</v>
      </c>
    </row>
    <row r="217" spans="1:3" x14ac:dyDescent="0.25">
      <c r="A217" t="s">
        <v>1060</v>
      </c>
    </row>
    <row r="219" spans="1:3" x14ac:dyDescent="0.25">
      <c r="A219" t="s">
        <v>282</v>
      </c>
      <c r="B219" t="s">
        <v>286</v>
      </c>
      <c r="C219" t="s">
        <v>335</v>
      </c>
    </row>
    <row r="220" spans="1:3" x14ac:dyDescent="0.25">
      <c r="A220" t="str">
        <f>"=Non-Resident"</f>
        <v>=Non-Resident</v>
      </c>
      <c r="B220" t="str">
        <f>"=Primary Employee"</f>
        <v>=Primary Employee</v>
      </c>
      <c r="C220" t="s">
        <v>310</v>
      </c>
    </row>
    <row r="221" spans="1:3" x14ac:dyDescent="0.25">
      <c r="A221" t="s">
        <v>1024</v>
      </c>
    </row>
    <row r="223" spans="1:3" x14ac:dyDescent="0.25">
      <c r="A223" t="s">
        <v>282</v>
      </c>
      <c r="B223" t="s">
        <v>286</v>
      </c>
      <c r="C223" t="s">
        <v>337</v>
      </c>
    </row>
    <row r="224" spans="1:3" x14ac:dyDescent="0.25">
      <c r="A224" s="27" t="str">
        <f>"=Non-Resident"</f>
        <v>=Non-Resident</v>
      </c>
      <c r="B224" t="str">
        <f>"=Primary Employee"</f>
        <v>=Primary Employee</v>
      </c>
      <c r="C224" t="s">
        <v>291</v>
      </c>
    </row>
    <row r="225" spans="1:2" x14ac:dyDescent="0.25">
      <c r="A225" t="s">
        <v>1061</v>
      </c>
    </row>
    <row r="227" spans="1:2" x14ac:dyDescent="0.25">
      <c r="A227" t="s">
        <v>286</v>
      </c>
      <c r="B227" t="s">
        <v>332</v>
      </c>
    </row>
    <row r="228" spans="1:2" x14ac:dyDescent="0.25">
      <c r="A228" t="str">
        <f>"=Secondary Employee"</f>
        <v>=Secondary Employee</v>
      </c>
      <c r="B228" t="s">
        <v>291</v>
      </c>
    </row>
    <row r="229" spans="1:2" x14ac:dyDescent="0.25">
      <c r="A229" t="s">
        <v>1025</v>
      </c>
    </row>
    <row r="231" spans="1:2" x14ac:dyDescent="0.25">
      <c r="A231" t="s">
        <v>286</v>
      </c>
      <c r="B231" t="s">
        <v>206</v>
      </c>
    </row>
    <row r="232" spans="1:2" x14ac:dyDescent="0.25">
      <c r="A232" t="str">
        <f>"=Secondary Employee"</f>
        <v>=Secondary Employee</v>
      </c>
      <c r="B232" t="s">
        <v>291</v>
      </c>
    </row>
    <row r="233" spans="1:2" x14ac:dyDescent="0.25">
      <c r="A233" t="s">
        <v>1026</v>
      </c>
    </row>
    <row r="235" spans="1:2" x14ac:dyDescent="0.25">
      <c r="A235" t="s">
        <v>286</v>
      </c>
      <c r="B235" t="s">
        <v>335</v>
      </c>
    </row>
    <row r="236" spans="1:2" x14ac:dyDescent="0.25">
      <c r="A236" t="str">
        <f>"=Secondary Employee"</f>
        <v>=Secondary Employee</v>
      </c>
      <c r="B236" t="s">
        <v>291</v>
      </c>
    </row>
    <row r="237" spans="1:2" x14ac:dyDescent="0.25">
      <c r="A237" t="s">
        <v>1027</v>
      </c>
    </row>
    <row r="239" spans="1:2" x14ac:dyDescent="0.25">
      <c r="A239" t="s">
        <v>286</v>
      </c>
      <c r="B239" t="s">
        <v>337</v>
      </c>
    </row>
    <row r="240" spans="1:2" x14ac:dyDescent="0.25">
      <c r="A240" t="str">
        <f>"=Secondary Employee"</f>
        <v>=Secondary Employee</v>
      </c>
      <c r="B240" t="s">
        <v>291</v>
      </c>
    </row>
    <row r="241" spans="1:2" x14ac:dyDescent="0.25">
      <c r="A241" t="s">
        <v>1028</v>
      </c>
    </row>
    <row r="243" spans="1:2" x14ac:dyDescent="0.25">
      <c r="A243" t="s">
        <v>282</v>
      </c>
      <c r="B243" t="s">
        <v>133</v>
      </c>
    </row>
    <row r="244" spans="1:2" x14ac:dyDescent="0.25">
      <c r="A244" t="str">
        <f>"=Resident"</f>
        <v>=Resident</v>
      </c>
      <c r="B244" t="s">
        <v>310</v>
      </c>
    </row>
    <row r="245" spans="1:2" x14ac:dyDescent="0.25">
      <c r="A245" t="s">
        <v>1050</v>
      </c>
    </row>
    <row r="247" spans="1:2" x14ac:dyDescent="0.25">
      <c r="A247" t="s">
        <v>282</v>
      </c>
      <c r="B247" t="s">
        <v>133</v>
      </c>
    </row>
    <row r="248" spans="1:2" x14ac:dyDescent="0.25">
      <c r="A248" t="str">
        <f>"=Non-Resident"</f>
        <v>=Non-Resident</v>
      </c>
      <c r="B248" t="s">
        <v>291</v>
      </c>
    </row>
    <row r="249" spans="1:2" x14ac:dyDescent="0.25">
      <c r="A249" t="s">
        <v>1062</v>
      </c>
    </row>
    <row r="251" spans="1:2" x14ac:dyDescent="0.25">
      <c r="A251" t="s">
        <v>1072</v>
      </c>
    </row>
    <row r="252" spans="1:2" x14ac:dyDescent="0.25">
      <c r="A252" t="s">
        <v>310</v>
      </c>
    </row>
    <row r="253" spans="1:2" x14ac:dyDescent="0.25">
      <c r="A253" t="s">
        <v>1073</v>
      </c>
    </row>
    <row r="255" spans="1:2" x14ac:dyDescent="0.25">
      <c r="A255" t="s">
        <v>340</v>
      </c>
    </row>
    <row r="256" spans="1:2" x14ac:dyDescent="0.25">
      <c r="A256" t="str">
        <f>"=???????????????????????????????????????????????????*"</f>
        <v>=???????????????????????????????????????????????????*</v>
      </c>
    </row>
    <row r="257" spans="1:35" x14ac:dyDescent="0.25">
      <c r="A257" t="s">
        <v>1089</v>
      </c>
    </row>
    <row r="259" spans="1:35" x14ac:dyDescent="0.25">
      <c r="A259" t="s">
        <v>1102</v>
      </c>
    </row>
    <row r="260" spans="1:35" x14ac:dyDescent="0.25">
      <c r="A260" t="s">
        <v>1005</v>
      </c>
    </row>
    <row r="261" spans="1:35" x14ac:dyDescent="0.25">
      <c r="A261" s="127" t="s">
        <v>1103</v>
      </c>
    </row>
    <row r="263" spans="1:35" x14ac:dyDescent="0.25">
      <c r="A263" t="s">
        <v>339</v>
      </c>
      <c r="B263" t="s">
        <v>340</v>
      </c>
      <c r="C263" t="s">
        <v>282</v>
      </c>
      <c r="D263" t="s">
        <v>286</v>
      </c>
      <c r="E263" t="s">
        <v>341</v>
      </c>
      <c r="F263" t="s">
        <v>342</v>
      </c>
      <c r="G263" t="s">
        <v>343</v>
      </c>
      <c r="H263" t="s">
        <v>344</v>
      </c>
      <c r="I263" t="s">
        <v>345</v>
      </c>
      <c r="J263" t="s">
        <v>346</v>
      </c>
      <c r="K263" t="s">
        <v>347</v>
      </c>
      <c r="L263" t="s">
        <v>348</v>
      </c>
      <c r="M263" t="s">
        <v>290</v>
      </c>
      <c r="N263" t="s">
        <v>1072</v>
      </c>
      <c r="O263" t="s">
        <v>125</v>
      </c>
      <c r="P263" t="s">
        <v>203</v>
      </c>
      <c r="Q263" t="s">
        <v>312</v>
      </c>
      <c r="R263" t="s">
        <v>313</v>
      </c>
      <c r="S263" t="s">
        <v>315</v>
      </c>
      <c r="T263" t="s">
        <v>294</v>
      </c>
      <c r="U263" t="s">
        <v>317</v>
      </c>
      <c r="V263" t="s">
        <v>296</v>
      </c>
      <c r="W263" t="s">
        <v>298</v>
      </c>
      <c r="X263" t="s">
        <v>300</v>
      </c>
      <c r="Y263" t="s">
        <v>332</v>
      </c>
      <c r="Z263" t="s">
        <v>302</v>
      </c>
      <c r="AA263" t="s">
        <v>206</v>
      </c>
      <c r="AB263" t="s">
        <v>335</v>
      </c>
      <c r="AC263" t="s">
        <v>304</v>
      </c>
      <c r="AD263" t="s">
        <v>209</v>
      </c>
      <c r="AE263" t="s">
        <v>241</v>
      </c>
      <c r="AF263" t="s">
        <v>337</v>
      </c>
      <c r="AG263" t="s">
        <v>133</v>
      </c>
      <c r="AH263" t="s">
        <v>212</v>
      </c>
      <c r="AI263" t="s">
        <v>132</v>
      </c>
    </row>
    <row r="305" spans="1:4" x14ac:dyDescent="0.25">
      <c r="A305" t="s">
        <v>350</v>
      </c>
    </row>
    <row r="306" spans="1:4" x14ac:dyDescent="0.25">
      <c r="A306" t="s">
        <v>195</v>
      </c>
      <c r="B306" t="s">
        <v>196</v>
      </c>
      <c r="C306" t="s">
        <v>197</v>
      </c>
      <c r="D306" t="s">
        <v>198</v>
      </c>
    </row>
    <row r="307" spans="1:4" x14ac:dyDescent="0.25">
      <c r="A307" t="s">
        <v>199</v>
      </c>
      <c r="B307">
        <v>370</v>
      </c>
      <c r="C307" t="s">
        <v>200</v>
      </c>
      <c r="D307" t="s">
        <v>125</v>
      </c>
    </row>
    <row r="308" spans="1:4" x14ac:dyDescent="0.25">
      <c r="A308" t="s">
        <v>201</v>
      </c>
      <c r="B308">
        <v>374</v>
      </c>
      <c r="C308" t="s">
        <v>202</v>
      </c>
      <c r="D308" t="s">
        <v>203</v>
      </c>
    </row>
    <row r="309" spans="1:4" x14ac:dyDescent="0.25">
      <c r="A309" t="s">
        <v>204</v>
      </c>
      <c r="B309">
        <v>378</v>
      </c>
      <c r="C309" t="s">
        <v>205</v>
      </c>
      <c r="D309" t="s">
        <v>335</v>
      </c>
    </row>
    <row r="310" spans="1:4" x14ac:dyDescent="0.25">
      <c r="A310" t="s">
        <v>207</v>
      </c>
      <c r="B310">
        <v>382</v>
      </c>
      <c r="C310" t="s">
        <v>208</v>
      </c>
      <c r="D310" t="s">
        <v>241</v>
      </c>
    </row>
    <row r="311" spans="1:4" x14ac:dyDescent="0.25">
      <c r="A311" t="s">
        <v>210</v>
      </c>
      <c r="B311">
        <v>386</v>
      </c>
      <c r="C311" t="s">
        <v>211</v>
      </c>
      <c r="D311" t="s">
        <v>135</v>
      </c>
    </row>
    <row r="312" spans="1:4" x14ac:dyDescent="0.25">
      <c r="A312" t="s">
        <v>213</v>
      </c>
      <c r="B312">
        <v>390</v>
      </c>
      <c r="C312" t="s">
        <v>214</v>
      </c>
      <c r="D312" t="s">
        <v>220</v>
      </c>
    </row>
    <row r="313" spans="1:4" x14ac:dyDescent="0.25">
      <c r="A313" t="s">
        <v>216</v>
      </c>
      <c r="B313">
        <v>394</v>
      </c>
      <c r="C313" t="s">
        <v>217</v>
      </c>
      <c r="D313" t="s">
        <v>273</v>
      </c>
    </row>
    <row r="314" spans="1:4" x14ac:dyDescent="0.25">
      <c r="A314" t="s">
        <v>218</v>
      </c>
      <c r="B314">
        <v>398</v>
      </c>
      <c r="C314" t="s">
        <v>219</v>
      </c>
      <c r="D314" t="s">
        <v>276</v>
      </c>
    </row>
    <row r="315" spans="1:4" x14ac:dyDescent="0.25">
      <c r="A315" t="s">
        <v>221</v>
      </c>
      <c r="B315">
        <v>402</v>
      </c>
      <c r="C315" t="s">
        <v>222</v>
      </c>
      <c r="D315" t="s">
        <v>229</v>
      </c>
    </row>
    <row r="316" spans="1:4" x14ac:dyDescent="0.25">
      <c r="A316" t="s">
        <v>224</v>
      </c>
      <c r="B316">
        <v>404</v>
      </c>
      <c r="C316" t="s">
        <v>225</v>
      </c>
      <c r="D316" t="s">
        <v>351</v>
      </c>
    </row>
    <row r="317" spans="1:4" x14ac:dyDescent="0.25">
      <c r="A317" t="s">
        <v>227</v>
      </c>
      <c r="B317">
        <v>410</v>
      </c>
      <c r="C317" t="s">
        <v>228</v>
      </c>
      <c r="D317" t="s">
        <v>232</v>
      </c>
    </row>
    <row r="318" spans="1:4" x14ac:dyDescent="0.25">
      <c r="A318" t="s">
        <v>230</v>
      </c>
      <c r="B318">
        <v>414</v>
      </c>
      <c r="C318" t="s">
        <v>231</v>
      </c>
      <c r="D318" t="s">
        <v>352</v>
      </c>
    </row>
    <row r="319" spans="1:4" x14ac:dyDescent="0.25">
      <c r="A319" t="s">
        <v>233</v>
      </c>
      <c r="B319">
        <v>418</v>
      </c>
      <c r="C319" t="s">
        <v>234</v>
      </c>
      <c r="D319" t="s">
        <v>353</v>
      </c>
    </row>
    <row r="320" spans="1:4" x14ac:dyDescent="0.25">
      <c r="A320" t="s">
        <v>236</v>
      </c>
      <c r="B320">
        <v>422</v>
      </c>
      <c r="C320" t="s">
        <v>237</v>
      </c>
      <c r="D320" t="s">
        <v>238</v>
      </c>
    </row>
    <row r="321" spans="1:4" x14ac:dyDescent="0.25">
      <c r="A321" t="s">
        <v>239</v>
      </c>
      <c r="B321">
        <v>426</v>
      </c>
      <c r="C321" t="s">
        <v>240</v>
      </c>
      <c r="D321" t="s">
        <v>354</v>
      </c>
    </row>
    <row r="322" spans="1:4" x14ac:dyDescent="0.25">
      <c r="A322" t="s">
        <v>242</v>
      </c>
      <c r="B322">
        <v>430</v>
      </c>
      <c r="C322" t="s">
        <v>243</v>
      </c>
      <c r="D322" t="s">
        <v>212</v>
      </c>
    </row>
    <row r="323" spans="1:4" x14ac:dyDescent="0.25">
      <c r="A323" t="s">
        <v>244</v>
      </c>
      <c r="B323">
        <v>434</v>
      </c>
      <c r="C323" t="s">
        <v>245</v>
      </c>
      <c r="D323" t="s">
        <v>215</v>
      </c>
    </row>
    <row r="324" spans="1:4" x14ac:dyDescent="0.25">
      <c r="A324" t="s">
        <v>247</v>
      </c>
      <c r="B324">
        <v>438</v>
      </c>
      <c r="C324" t="s">
        <v>248</v>
      </c>
      <c r="D324" t="s">
        <v>337</v>
      </c>
    </row>
    <row r="325" spans="1:4" x14ac:dyDescent="0.25">
      <c r="A325" t="s">
        <v>249</v>
      </c>
      <c r="B325">
        <v>442</v>
      </c>
      <c r="C325" t="s">
        <v>250</v>
      </c>
      <c r="D325" t="s">
        <v>212</v>
      </c>
    </row>
    <row r="326" spans="1:4" x14ac:dyDescent="0.25">
      <c r="A326" t="s">
        <v>251</v>
      </c>
      <c r="B326">
        <v>446</v>
      </c>
      <c r="C326" t="s">
        <v>252</v>
      </c>
      <c r="D326" t="s">
        <v>215</v>
      </c>
    </row>
    <row r="327" spans="1:4" x14ac:dyDescent="0.25">
      <c r="A327" t="s">
        <v>253</v>
      </c>
      <c r="B327">
        <v>450</v>
      </c>
      <c r="C327" t="s">
        <v>254</v>
      </c>
      <c r="D327" t="s">
        <v>212</v>
      </c>
    </row>
    <row r="328" spans="1:4" x14ac:dyDescent="0.25">
      <c r="A328" t="s">
        <v>255</v>
      </c>
      <c r="B328">
        <v>454</v>
      </c>
      <c r="C328" t="s">
        <v>256</v>
      </c>
      <c r="D328" t="s">
        <v>215</v>
      </c>
    </row>
    <row r="329" spans="1:4" x14ac:dyDescent="0.25">
      <c r="A329" t="s">
        <v>257</v>
      </c>
      <c r="B329">
        <v>458</v>
      </c>
      <c r="C329" t="s">
        <v>258</v>
      </c>
      <c r="D329" t="s">
        <v>337</v>
      </c>
    </row>
    <row r="330" spans="1:4" x14ac:dyDescent="0.25">
      <c r="A330" t="s">
        <v>259</v>
      </c>
      <c r="B330">
        <v>462</v>
      </c>
      <c r="C330" t="s">
        <v>260</v>
      </c>
      <c r="D330" t="s">
        <v>212</v>
      </c>
    </row>
    <row r="331" spans="1:4" x14ac:dyDescent="0.25">
      <c r="A331" t="s">
        <v>261</v>
      </c>
      <c r="B331">
        <v>466</v>
      </c>
      <c r="C331" t="s">
        <v>262</v>
      </c>
      <c r="D331" t="s">
        <v>215</v>
      </c>
    </row>
    <row r="332" spans="1:4" x14ac:dyDescent="0.25">
      <c r="A332" t="s">
        <v>263</v>
      </c>
      <c r="B332">
        <v>470</v>
      </c>
      <c r="C332" t="s">
        <v>264</v>
      </c>
      <c r="D332" t="s">
        <v>337</v>
      </c>
    </row>
    <row r="333" spans="1:4" x14ac:dyDescent="0.25">
      <c r="A333" t="s">
        <v>265</v>
      </c>
      <c r="B333">
        <v>474</v>
      </c>
      <c r="C333" t="s">
        <v>266</v>
      </c>
      <c r="D333" t="s">
        <v>337</v>
      </c>
    </row>
    <row r="334" spans="1:4" x14ac:dyDescent="0.25">
      <c r="A334" t="s">
        <v>267</v>
      </c>
      <c r="B334">
        <v>478</v>
      </c>
      <c r="C334" t="s">
        <v>268</v>
      </c>
      <c r="D334" t="s">
        <v>212</v>
      </c>
    </row>
    <row r="335" spans="1:4" x14ac:dyDescent="0.25">
      <c r="A335" t="s">
        <v>269</v>
      </c>
      <c r="B335">
        <v>482</v>
      </c>
      <c r="C335" t="s">
        <v>270</v>
      </c>
      <c r="D335" t="s">
        <v>246</v>
      </c>
    </row>
    <row r="336" spans="1:4" x14ac:dyDescent="0.25">
      <c r="A336" t="s">
        <v>271</v>
      </c>
      <c r="B336">
        <v>486</v>
      </c>
      <c r="C336" t="s">
        <v>272</v>
      </c>
      <c r="D336" t="s">
        <v>215</v>
      </c>
    </row>
    <row r="337" spans="1:4" x14ac:dyDescent="0.25">
      <c r="A337" t="s">
        <v>277</v>
      </c>
      <c r="B337">
        <v>490</v>
      </c>
      <c r="C337" t="s">
        <v>1065</v>
      </c>
      <c r="D337" t="s">
        <v>294</v>
      </c>
    </row>
    <row r="338" spans="1:4" x14ac:dyDescent="0.25">
      <c r="A338" t="s">
        <v>280</v>
      </c>
      <c r="B338">
        <v>494</v>
      </c>
      <c r="C338" t="s">
        <v>278</v>
      </c>
      <c r="D338" t="s">
        <v>223</v>
      </c>
    </row>
    <row r="339" spans="1:4" x14ac:dyDescent="0.25">
      <c r="A339" t="s">
        <v>355</v>
      </c>
      <c r="B339">
        <v>498</v>
      </c>
      <c r="C339" t="s">
        <v>281</v>
      </c>
      <c r="D339" t="s">
        <v>279</v>
      </c>
    </row>
    <row r="340" spans="1:4" x14ac:dyDescent="0.25">
      <c r="A340" t="s">
        <v>357</v>
      </c>
      <c r="B340">
        <v>502</v>
      </c>
      <c r="C340" t="s">
        <v>356</v>
      </c>
      <c r="D340" t="s">
        <v>226</v>
      </c>
    </row>
    <row r="341" spans="1:4" x14ac:dyDescent="0.25">
      <c r="A341" t="s">
        <v>359</v>
      </c>
      <c r="B341">
        <v>506</v>
      </c>
      <c r="C341" t="s">
        <v>358</v>
      </c>
      <c r="D341" t="s">
        <v>235</v>
      </c>
    </row>
    <row r="342" spans="1:4" x14ac:dyDescent="0.25">
      <c r="A342" t="s">
        <v>456</v>
      </c>
      <c r="B342">
        <v>510</v>
      </c>
      <c r="C342" t="s">
        <v>1066</v>
      </c>
      <c r="D342" t="s">
        <v>133</v>
      </c>
    </row>
    <row r="343" spans="1:4" x14ac:dyDescent="0.25">
      <c r="A343" t="s">
        <v>958</v>
      </c>
      <c r="B343">
        <v>514</v>
      </c>
      <c r="C343" t="s">
        <v>1014</v>
      </c>
      <c r="D343" t="s">
        <v>223</v>
      </c>
    </row>
    <row r="344" spans="1:4" x14ac:dyDescent="0.25">
      <c r="A344" t="s">
        <v>1016</v>
      </c>
      <c r="B344">
        <v>518</v>
      </c>
      <c r="C344" t="s">
        <v>1015</v>
      </c>
      <c r="D344" t="s">
        <v>279</v>
      </c>
    </row>
    <row r="345" spans="1:4" x14ac:dyDescent="0.25">
      <c r="A345" t="s">
        <v>1018</v>
      </c>
      <c r="B345">
        <v>522</v>
      </c>
      <c r="C345" t="s">
        <v>1067</v>
      </c>
      <c r="D345" t="s">
        <v>226</v>
      </c>
    </row>
    <row r="346" spans="1:4" x14ac:dyDescent="0.25">
      <c r="A346" t="s">
        <v>1020</v>
      </c>
      <c r="B346">
        <v>526</v>
      </c>
      <c r="C346" t="s">
        <v>1068</v>
      </c>
      <c r="D346" t="s">
        <v>235</v>
      </c>
    </row>
    <row r="347" spans="1:4" x14ac:dyDescent="0.25">
      <c r="A347" t="s">
        <v>1022</v>
      </c>
      <c r="B347">
        <v>530</v>
      </c>
      <c r="C347" t="s">
        <v>1021</v>
      </c>
      <c r="D347" t="s">
        <v>223</v>
      </c>
    </row>
    <row r="348" spans="1:4" x14ac:dyDescent="0.25">
      <c r="A348" t="s">
        <v>1029</v>
      </c>
      <c r="B348">
        <v>534</v>
      </c>
      <c r="C348" t="s">
        <v>1023</v>
      </c>
      <c r="D348" t="s">
        <v>279</v>
      </c>
    </row>
    <row r="349" spans="1:4" x14ac:dyDescent="0.25">
      <c r="A349" t="s">
        <v>1031</v>
      </c>
      <c r="B349">
        <v>538</v>
      </c>
      <c r="C349" t="s">
        <v>1030</v>
      </c>
      <c r="D349" t="s">
        <v>226</v>
      </c>
    </row>
    <row r="350" spans="1:4" x14ac:dyDescent="0.25">
      <c r="A350" t="s">
        <v>1033</v>
      </c>
      <c r="B350">
        <v>542</v>
      </c>
      <c r="C350" t="s">
        <v>1032</v>
      </c>
      <c r="D350" t="s">
        <v>235</v>
      </c>
    </row>
    <row r="351" spans="1:4" x14ac:dyDescent="0.25">
      <c r="A351" t="s">
        <v>1046</v>
      </c>
      <c r="B351">
        <v>546</v>
      </c>
      <c r="C351" t="s">
        <v>1034</v>
      </c>
      <c r="D351" t="s">
        <v>238</v>
      </c>
    </row>
    <row r="352" spans="1:4" x14ac:dyDescent="0.25">
      <c r="A352" t="s">
        <v>1052</v>
      </c>
      <c r="B352">
        <v>550</v>
      </c>
      <c r="C352" t="s">
        <v>1051</v>
      </c>
      <c r="D352" t="s">
        <v>238</v>
      </c>
    </row>
    <row r="353" spans="1:4" x14ac:dyDescent="0.25">
      <c r="A353" t="s">
        <v>1055</v>
      </c>
      <c r="B353">
        <v>554</v>
      </c>
      <c r="C353" t="s">
        <v>1075</v>
      </c>
      <c r="D353" t="s">
        <v>304</v>
      </c>
    </row>
    <row r="354" spans="1:4" x14ac:dyDescent="0.25">
      <c r="A354" t="s">
        <v>1077</v>
      </c>
      <c r="B354">
        <v>558</v>
      </c>
      <c r="C354" t="s">
        <v>1087</v>
      </c>
      <c r="D354" t="s">
        <v>349</v>
      </c>
    </row>
    <row r="355" spans="1:4" x14ac:dyDescent="0.25">
      <c r="A355" t="s">
        <v>1091</v>
      </c>
      <c r="B355">
        <v>562</v>
      </c>
      <c r="C355" t="s">
        <v>1095</v>
      </c>
      <c r="D355" t="s">
        <v>312</v>
      </c>
    </row>
    <row r="356" spans="1:4" x14ac:dyDescent="0.25">
      <c r="A356" t="s">
        <v>1096</v>
      </c>
      <c r="B356">
        <v>566</v>
      </c>
      <c r="C356" t="s">
        <v>1107</v>
      </c>
      <c r="D356" t="s">
        <v>354</v>
      </c>
    </row>
    <row r="369" spans="1:2" x14ac:dyDescent="0.25">
      <c r="A369" t="s">
        <v>282</v>
      </c>
      <c r="B369" t="s">
        <v>282</v>
      </c>
    </row>
    <row r="370" spans="1:2" x14ac:dyDescent="0.25">
      <c r="A370" t="s">
        <v>283</v>
      </c>
      <c r="B370" t="s">
        <v>284</v>
      </c>
    </row>
    <row r="371" spans="1:2" x14ac:dyDescent="0.25">
      <c r="A371" t="s">
        <v>285</v>
      </c>
    </row>
    <row r="373" spans="1:2" x14ac:dyDescent="0.25">
      <c r="A373" t="s">
        <v>286</v>
      </c>
      <c r="B373" t="s">
        <v>286</v>
      </c>
    </row>
    <row r="374" spans="1:2" x14ac:dyDescent="0.25">
      <c r="A374" t="s">
        <v>287</v>
      </c>
      <c r="B374" t="s">
        <v>288</v>
      </c>
    </row>
    <row r="375" spans="1:2" x14ac:dyDescent="0.25">
      <c r="A375" t="s">
        <v>289</v>
      </c>
    </row>
    <row r="377" spans="1:2" x14ac:dyDescent="0.25">
      <c r="A377" t="s">
        <v>290</v>
      </c>
    </row>
    <row r="378" spans="1:2" x14ac:dyDescent="0.25">
      <c r="A378" t="s">
        <v>291</v>
      </c>
    </row>
    <row r="379" spans="1:2" x14ac:dyDescent="0.25">
      <c r="A379" t="s">
        <v>292</v>
      </c>
    </row>
    <row r="381" spans="1:2" x14ac:dyDescent="0.25">
      <c r="A381" t="s">
        <v>203</v>
      </c>
    </row>
    <row r="382" spans="1:2" x14ac:dyDescent="0.25">
      <c r="A382" t="s">
        <v>291</v>
      </c>
    </row>
    <row r="383" spans="1:2" x14ac:dyDescent="0.25">
      <c r="A383" t="s">
        <v>293</v>
      </c>
    </row>
    <row r="385" spans="1:1" x14ac:dyDescent="0.25">
      <c r="A385" t="s">
        <v>296</v>
      </c>
    </row>
    <row r="386" spans="1:1" x14ac:dyDescent="0.25">
      <c r="A386" t="s">
        <v>291</v>
      </c>
    </row>
    <row r="387" spans="1:1" x14ac:dyDescent="0.25">
      <c r="A387" t="s">
        <v>297</v>
      </c>
    </row>
    <row r="389" spans="1:1" x14ac:dyDescent="0.25">
      <c r="A389" t="s">
        <v>298</v>
      </c>
    </row>
    <row r="390" spans="1:1" x14ac:dyDescent="0.25">
      <c r="A390" t="s">
        <v>291</v>
      </c>
    </row>
    <row r="391" spans="1:1" x14ac:dyDescent="0.25">
      <c r="A391" s="187" t="s">
        <v>299</v>
      </c>
    </row>
    <row r="393" spans="1:1" x14ac:dyDescent="0.25">
      <c r="A393" t="s">
        <v>300</v>
      </c>
    </row>
    <row r="394" spans="1:1" x14ac:dyDescent="0.25">
      <c r="A394" t="s">
        <v>291</v>
      </c>
    </row>
    <row r="395" spans="1:1" x14ac:dyDescent="0.25">
      <c r="A395" t="s">
        <v>301</v>
      </c>
    </row>
    <row r="397" spans="1:1" x14ac:dyDescent="0.25">
      <c r="A397" t="s">
        <v>302</v>
      </c>
    </row>
    <row r="398" spans="1:1" x14ac:dyDescent="0.25">
      <c r="A398" t="s">
        <v>291</v>
      </c>
    </row>
    <row r="399" spans="1:1" x14ac:dyDescent="0.25">
      <c r="A399" t="s">
        <v>303</v>
      </c>
    </row>
    <row r="401" spans="1:1" x14ac:dyDescent="0.25">
      <c r="A401" t="s">
        <v>304</v>
      </c>
    </row>
    <row r="402" spans="1:1" x14ac:dyDescent="0.25">
      <c r="A402" t="s">
        <v>291</v>
      </c>
    </row>
    <row r="403" spans="1:1" x14ac:dyDescent="0.25">
      <c r="A403" t="s">
        <v>305</v>
      </c>
    </row>
    <row r="405" spans="1:1" x14ac:dyDescent="0.25">
      <c r="A405" t="s">
        <v>209</v>
      </c>
    </row>
    <row r="406" spans="1:1" x14ac:dyDescent="0.25">
      <c r="A406" t="s">
        <v>291</v>
      </c>
    </row>
    <row r="407" spans="1:1" x14ac:dyDescent="0.25">
      <c r="A407" s="127" t="s">
        <v>361</v>
      </c>
    </row>
    <row r="409" spans="1:1" x14ac:dyDescent="0.25">
      <c r="A409" t="s">
        <v>241</v>
      </c>
    </row>
    <row r="410" spans="1:1" x14ac:dyDescent="0.25">
      <c r="A410" t="s">
        <v>291</v>
      </c>
    </row>
    <row r="411" spans="1:1" x14ac:dyDescent="0.25">
      <c r="A411" t="s">
        <v>362</v>
      </c>
    </row>
    <row r="413" spans="1:1" x14ac:dyDescent="0.25">
      <c r="A413" t="s">
        <v>337</v>
      </c>
    </row>
    <row r="414" spans="1:1" x14ac:dyDescent="0.25">
      <c r="A414" t="s">
        <v>291</v>
      </c>
    </row>
    <row r="415" spans="1:1" x14ac:dyDescent="0.25">
      <c r="A415" t="s">
        <v>363</v>
      </c>
    </row>
    <row r="417" spans="1:2" x14ac:dyDescent="0.25">
      <c r="A417" t="s">
        <v>246</v>
      </c>
    </row>
    <row r="418" spans="1:2" x14ac:dyDescent="0.25">
      <c r="A418" t="s">
        <v>291</v>
      </c>
    </row>
    <row r="419" spans="1:2" x14ac:dyDescent="0.25">
      <c r="A419" t="s">
        <v>364</v>
      </c>
    </row>
    <row r="421" spans="1:2" x14ac:dyDescent="0.25">
      <c r="A421" t="s">
        <v>309</v>
      </c>
    </row>
    <row r="422" spans="1:2" x14ac:dyDescent="0.25">
      <c r="A422" t="s">
        <v>310</v>
      </c>
    </row>
    <row r="423" spans="1:2" x14ac:dyDescent="0.25">
      <c r="A423" s="127" t="s">
        <v>1108</v>
      </c>
    </row>
    <row r="425" spans="1:2" x14ac:dyDescent="0.25">
      <c r="A425" t="s">
        <v>312</v>
      </c>
      <c r="B425" t="s">
        <v>313</v>
      </c>
    </row>
    <row r="426" spans="1:2" x14ac:dyDescent="0.25">
      <c r="A426" t="s">
        <v>310</v>
      </c>
      <c r="B426" t="str">
        <f>"=Benefit not given"</f>
        <v>=Benefit not given</v>
      </c>
    </row>
    <row r="427" spans="1:2" x14ac:dyDescent="0.25">
      <c r="A427" t="s">
        <v>314</v>
      </c>
    </row>
    <row r="429" spans="1:2" x14ac:dyDescent="0.25">
      <c r="A429" t="s">
        <v>313</v>
      </c>
      <c r="B429" t="s">
        <v>315</v>
      </c>
    </row>
    <row r="430" spans="1:2" x14ac:dyDescent="0.25">
      <c r="A430" t="str">
        <f>"=Benefit not given"</f>
        <v>=Benefit not given</v>
      </c>
      <c r="B430" t="s">
        <v>291</v>
      </c>
    </row>
    <row r="431" spans="1:2" x14ac:dyDescent="0.25">
      <c r="A431" t="s">
        <v>316</v>
      </c>
    </row>
    <row r="433" spans="1:2" x14ac:dyDescent="0.25">
      <c r="A433" t="s">
        <v>313</v>
      </c>
      <c r="B433" t="s">
        <v>317</v>
      </c>
    </row>
    <row r="434" spans="1:2" x14ac:dyDescent="0.25">
      <c r="A434" t="str">
        <f>"=Benefit not given"</f>
        <v>=Benefit not given</v>
      </c>
      <c r="B434" t="s">
        <v>291</v>
      </c>
    </row>
    <row r="435" spans="1:2" x14ac:dyDescent="0.25">
      <c r="A435" t="s">
        <v>318</v>
      </c>
    </row>
    <row r="437" spans="1:2" x14ac:dyDescent="0.25">
      <c r="A437" t="s">
        <v>312</v>
      </c>
      <c r="B437" t="s">
        <v>313</v>
      </c>
    </row>
    <row r="438" spans="1:2" x14ac:dyDescent="0.25">
      <c r="A438" t="s">
        <v>310</v>
      </c>
      <c r="B438" t="str">
        <f>"=House to Non full time service Director"</f>
        <v>=House to Non full time service Director</v>
      </c>
    </row>
    <row r="439" spans="1:2" x14ac:dyDescent="0.25">
      <c r="A439" t="s">
        <v>319</v>
      </c>
    </row>
    <row r="441" spans="1:2" x14ac:dyDescent="0.25">
      <c r="A441" t="s">
        <v>313</v>
      </c>
      <c r="B441" t="s">
        <v>315</v>
      </c>
    </row>
    <row r="442" spans="1:2" x14ac:dyDescent="0.25">
      <c r="A442" t="str">
        <f>"=House to Non full time service Director"</f>
        <v>=House to Non full time service Director</v>
      </c>
      <c r="B442" t="s">
        <v>291</v>
      </c>
    </row>
    <row r="443" spans="1:2" x14ac:dyDescent="0.25">
      <c r="A443" t="s">
        <v>320</v>
      </c>
    </row>
    <row r="445" spans="1:2" x14ac:dyDescent="0.25">
      <c r="A445" t="s">
        <v>313</v>
      </c>
      <c r="B445" t="s">
        <v>317</v>
      </c>
    </row>
    <row r="446" spans="1:2" x14ac:dyDescent="0.25">
      <c r="A446" t="str">
        <f>"=House to Non full time service Director"</f>
        <v>=House to Non full time service Director</v>
      </c>
      <c r="B446" t="s">
        <v>291</v>
      </c>
    </row>
    <row r="447" spans="1:2" x14ac:dyDescent="0.25">
      <c r="A447" t="s">
        <v>321</v>
      </c>
    </row>
    <row r="449" spans="1:2" x14ac:dyDescent="0.25">
      <c r="A449" t="s">
        <v>313</v>
      </c>
      <c r="B449" t="s">
        <v>315</v>
      </c>
    </row>
    <row r="450" spans="1:2" x14ac:dyDescent="0.25">
      <c r="A450" t="s">
        <v>323</v>
      </c>
      <c r="B450" t="s">
        <v>310</v>
      </c>
    </row>
    <row r="451" spans="1:2" x14ac:dyDescent="0.25">
      <c r="A451" t="s">
        <v>322</v>
      </c>
    </row>
    <row r="453" spans="1:2" x14ac:dyDescent="0.25">
      <c r="A453" t="s">
        <v>313</v>
      </c>
      <c r="B453" t="s">
        <v>317</v>
      </c>
    </row>
    <row r="454" spans="1:2" x14ac:dyDescent="0.25">
      <c r="A454" t="s">
        <v>323</v>
      </c>
      <c r="B454" t="s">
        <v>310</v>
      </c>
    </row>
    <row r="455" spans="1:2" x14ac:dyDescent="0.25">
      <c r="A455" t="s">
        <v>324</v>
      </c>
    </row>
    <row r="457" spans="1:2" x14ac:dyDescent="0.25">
      <c r="A457" t="s">
        <v>312</v>
      </c>
      <c r="B457" t="s">
        <v>313</v>
      </c>
    </row>
    <row r="458" spans="1:2" x14ac:dyDescent="0.25">
      <c r="A458" t="s">
        <v>291</v>
      </c>
      <c r="B458" t="s">
        <v>323</v>
      </c>
    </row>
    <row r="459" spans="1:2" x14ac:dyDescent="0.25">
      <c r="A459" t="s">
        <v>325</v>
      </c>
    </row>
    <row r="461" spans="1:2" x14ac:dyDescent="0.25">
      <c r="A461" t="s">
        <v>313</v>
      </c>
      <c r="B461" t="s">
        <v>315</v>
      </c>
    </row>
    <row r="462" spans="1:2" x14ac:dyDescent="0.25">
      <c r="A462" t="s">
        <v>437</v>
      </c>
      <c r="B462" t="s">
        <v>310</v>
      </c>
    </row>
    <row r="463" spans="1:2" x14ac:dyDescent="0.25">
      <c r="A463" t="s">
        <v>326</v>
      </c>
    </row>
    <row r="465" spans="1:2" x14ac:dyDescent="0.25">
      <c r="A465" t="s">
        <v>313</v>
      </c>
      <c r="B465" t="s">
        <v>317</v>
      </c>
    </row>
    <row r="466" spans="1:2" x14ac:dyDescent="0.25">
      <c r="A466" t="s">
        <v>437</v>
      </c>
      <c r="B466" t="s">
        <v>310</v>
      </c>
    </row>
    <row r="467" spans="1:2" x14ac:dyDescent="0.25">
      <c r="A467" t="s">
        <v>327</v>
      </c>
    </row>
    <row r="469" spans="1:2" x14ac:dyDescent="0.25">
      <c r="A469" t="s">
        <v>312</v>
      </c>
      <c r="B469" t="s">
        <v>313</v>
      </c>
    </row>
    <row r="470" spans="1:2" x14ac:dyDescent="0.25">
      <c r="A470" t="s">
        <v>291</v>
      </c>
      <c r="B470" t="s">
        <v>437</v>
      </c>
    </row>
    <row r="471" spans="1:2" x14ac:dyDescent="0.25">
      <c r="A471" t="s">
        <v>328</v>
      </c>
    </row>
    <row r="473" spans="1:2" x14ac:dyDescent="0.25">
      <c r="A473" t="s">
        <v>312</v>
      </c>
      <c r="B473" t="s">
        <v>313</v>
      </c>
    </row>
    <row r="474" spans="1:2" x14ac:dyDescent="0.25">
      <c r="A474" t="s">
        <v>291</v>
      </c>
      <c r="B474" t="str">
        <f>"=Agriculture Farm"</f>
        <v>=Agriculture Farm</v>
      </c>
    </row>
    <row r="475" spans="1:2" x14ac:dyDescent="0.25">
      <c r="A475" t="s">
        <v>329</v>
      </c>
    </row>
    <row r="477" spans="1:2" x14ac:dyDescent="0.25">
      <c r="A477" t="s">
        <v>313</v>
      </c>
      <c r="B477" t="s">
        <v>315</v>
      </c>
    </row>
    <row r="478" spans="1:2" x14ac:dyDescent="0.25">
      <c r="A478" t="str">
        <f>"=Agriculture Farm"</f>
        <v>=Agriculture Farm</v>
      </c>
      <c r="B478" t="s">
        <v>291</v>
      </c>
    </row>
    <row r="479" spans="1:2" x14ac:dyDescent="0.25">
      <c r="A479" t="s">
        <v>330</v>
      </c>
    </row>
    <row r="481" spans="1:3" x14ac:dyDescent="0.25">
      <c r="A481" t="s">
        <v>313</v>
      </c>
      <c r="B481" t="s">
        <v>294</v>
      </c>
    </row>
    <row r="482" spans="1:3" x14ac:dyDescent="0.25">
      <c r="A482" t="str">
        <f>"=Agriculture Farm"</f>
        <v>=Agriculture Farm</v>
      </c>
      <c r="B482" t="s">
        <v>291</v>
      </c>
    </row>
    <row r="483" spans="1:3" x14ac:dyDescent="0.25">
      <c r="A483" t="s">
        <v>365</v>
      </c>
    </row>
    <row r="485" spans="1:3" x14ac:dyDescent="0.25">
      <c r="A485" t="s">
        <v>313</v>
      </c>
      <c r="B485" t="s">
        <v>317</v>
      </c>
    </row>
    <row r="486" spans="1:3" x14ac:dyDescent="0.25">
      <c r="A486" t="str">
        <f>"=Agriculture Farm"</f>
        <v>=Agriculture Farm</v>
      </c>
      <c r="B486" t="s">
        <v>291</v>
      </c>
    </row>
    <row r="487" spans="1:3" x14ac:dyDescent="0.25">
      <c r="A487" t="s">
        <v>331</v>
      </c>
    </row>
    <row r="489" spans="1:3" x14ac:dyDescent="0.25">
      <c r="A489" t="s">
        <v>366</v>
      </c>
    </row>
    <row r="490" spans="1:3" x14ac:dyDescent="0.25">
      <c r="A490" s="26" t="s">
        <v>310</v>
      </c>
    </row>
    <row r="491" spans="1:3" x14ac:dyDescent="0.25">
      <c r="A491" t="s">
        <v>367</v>
      </c>
    </row>
    <row r="493" spans="1:3" x14ac:dyDescent="0.25">
      <c r="A493" t="s">
        <v>282</v>
      </c>
      <c r="B493" t="s">
        <v>286</v>
      </c>
      <c r="C493" t="s">
        <v>332</v>
      </c>
    </row>
    <row r="494" spans="1:3" x14ac:dyDescent="0.25">
      <c r="A494" t="str">
        <f>"=Resident"</f>
        <v>=Resident</v>
      </c>
      <c r="B494" t="str">
        <f>"=Primary Employee"</f>
        <v>=Primary Employee</v>
      </c>
      <c r="C494" t="s">
        <v>310</v>
      </c>
    </row>
    <row r="495" spans="1:3" x14ac:dyDescent="0.25">
      <c r="A495" t="s">
        <v>368</v>
      </c>
    </row>
    <row r="497" spans="1:5" x14ac:dyDescent="0.25">
      <c r="A497" t="s">
        <v>282</v>
      </c>
      <c r="B497" t="s">
        <v>286</v>
      </c>
      <c r="C497" t="s">
        <v>206</v>
      </c>
    </row>
    <row r="498" spans="1:5" x14ac:dyDescent="0.25">
      <c r="A498" t="str">
        <f>"=Resident"</f>
        <v>=Resident</v>
      </c>
      <c r="B498" t="str">
        <f>"=Primary Employee"</f>
        <v>=Primary Employee</v>
      </c>
      <c r="C498" t="s">
        <v>310</v>
      </c>
    </row>
    <row r="499" spans="1:5" x14ac:dyDescent="0.25">
      <c r="A499" t="s">
        <v>334</v>
      </c>
    </row>
    <row r="501" spans="1:5" x14ac:dyDescent="0.25">
      <c r="A501" t="s">
        <v>282</v>
      </c>
      <c r="B501" t="s">
        <v>286</v>
      </c>
      <c r="C501" t="s">
        <v>335</v>
      </c>
    </row>
    <row r="502" spans="1:5" x14ac:dyDescent="0.25">
      <c r="A502" t="str">
        <f>"=Resident"</f>
        <v>=Resident</v>
      </c>
      <c r="B502" t="str">
        <f>"=Primary Employee"</f>
        <v>=Primary Employee</v>
      </c>
      <c r="C502" t="s">
        <v>310</v>
      </c>
    </row>
    <row r="503" spans="1:5" x14ac:dyDescent="0.25">
      <c r="A503" t="s">
        <v>336</v>
      </c>
    </row>
    <row r="505" spans="1:5" x14ac:dyDescent="0.25">
      <c r="A505" t="s">
        <v>282</v>
      </c>
      <c r="B505" t="s">
        <v>286</v>
      </c>
      <c r="C505" t="s">
        <v>133</v>
      </c>
    </row>
    <row r="506" spans="1:5" x14ac:dyDescent="0.25">
      <c r="A506" t="str">
        <f>"=Resident"</f>
        <v>=Resident</v>
      </c>
      <c r="B506" t="str">
        <f>"=Primary Employee"</f>
        <v>=Primary Employee</v>
      </c>
      <c r="C506" t="s">
        <v>310</v>
      </c>
    </row>
    <row r="507" spans="1:5" x14ac:dyDescent="0.25">
      <c r="A507" t="s">
        <v>369</v>
      </c>
    </row>
    <row r="509" spans="1:5" x14ac:dyDescent="0.25">
      <c r="A509" t="s">
        <v>313</v>
      </c>
      <c r="B509" t="s">
        <v>313</v>
      </c>
      <c r="C509" t="s">
        <v>313</v>
      </c>
      <c r="D509" t="s">
        <v>313</v>
      </c>
      <c r="E509" t="s">
        <v>313</v>
      </c>
    </row>
    <row r="510" spans="1:5" x14ac:dyDescent="0.25">
      <c r="A510" t="s">
        <v>951</v>
      </c>
      <c r="B510" t="s">
        <v>952</v>
      </c>
      <c r="C510" t="s">
        <v>953</v>
      </c>
      <c r="D510" t="s">
        <v>954</v>
      </c>
      <c r="E510" t="s">
        <v>955</v>
      </c>
    </row>
    <row r="511" spans="1:5" x14ac:dyDescent="0.25">
      <c r="A511" t="s">
        <v>956</v>
      </c>
    </row>
    <row r="513" spans="1:3" x14ac:dyDescent="0.25">
      <c r="A513" t="s">
        <v>282</v>
      </c>
      <c r="B513" t="s">
        <v>286</v>
      </c>
      <c r="C513" t="s">
        <v>332</v>
      </c>
    </row>
    <row r="514" spans="1:3" x14ac:dyDescent="0.25">
      <c r="A514" t="str">
        <f>"=Non-Resident"</f>
        <v>=Non-Resident</v>
      </c>
      <c r="B514" t="str">
        <f>"=Primary Employee"</f>
        <v>=Primary Employee</v>
      </c>
      <c r="C514" t="s">
        <v>291</v>
      </c>
    </row>
    <row r="515" spans="1:3" x14ac:dyDescent="0.25">
      <c r="A515" t="s">
        <v>1059</v>
      </c>
    </row>
    <row r="517" spans="1:3" x14ac:dyDescent="0.25">
      <c r="A517" t="s">
        <v>282</v>
      </c>
      <c r="B517" t="s">
        <v>286</v>
      </c>
      <c r="C517" t="s">
        <v>206</v>
      </c>
    </row>
    <row r="518" spans="1:3" x14ac:dyDescent="0.25">
      <c r="A518" t="str">
        <f>"=Non-Resident"</f>
        <v>=Non-Resident</v>
      </c>
      <c r="B518" t="str">
        <f>"=Primary Employee"</f>
        <v>=Primary Employee</v>
      </c>
      <c r="C518" t="s">
        <v>310</v>
      </c>
    </row>
    <row r="519" spans="1:3" x14ac:dyDescent="0.25">
      <c r="A519" t="s">
        <v>1060</v>
      </c>
    </row>
    <row r="521" spans="1:3" x14ac:dyDescent="0.25">
      <c r="A521" t="s">
        <v>282</v>
      </c>
      <c r="B521" t="s">
        <v>286</v>
      </c>
      <c r="C521" t="s">
        <v>335</v>
      </c>
    </row>
    <row r="522" spans="1:3" x14ac:dyDescent="0.25">
      <c r="A522" t="str">
        <f>"=Non-Resident"</f>
        <v>=Non-Resident</v>
      </c>
      <c r="B522" t="str">
        <f>"=Primary Employee"</f>
        <v>=Primary Employee</v>
      </c>
      <c r="C522" t="s">
        <v>310</v>
      </c>
    </row>
    <row r="523" spans="1:3" x14ac:dyDescent="0.25">
      <c r="A523" t="s">
        <v>1024</v>
      </c>
    </row>
    <row r="525" spans="1:3" x14ac:dyDescent="0.25">
      <c r="A525" t="s">
        <v>282</v>
      </c>
      <c r="B525" t="s">
        <v>286</v>
      </c>
      <c r="C525" t="s">
        <v>133</v>
      </c>
    </row>
    <row r="526" spans="1:3" x14ac:dyDescent="0.25">
      <c r="A526" t="str">
        <f>"=Non-Resident"</f>
        <v>=Non-Resident</v>
      </c>
      <c r="B526" t="str">
        <f>"=Primary Employee"</f>
        <v>=Primary Employee</v>
      </c>
      <c r="C526" t="s">
        <v>291</v>
      </c>
    </row>
    <row r="527" spans="1:3" x14ac:dyDescent="0.25">
      <c r="A527" t="s">
        <v>1063</v>
      </c>
    </row>
    <row r="529" spans="1:2" x14ac:dyDescent="0.25">
      <c r="A529" t="s">
        <v>286</v>
      </c>
      <c r="B529" t="s">
        <v>332</v>
      </c>
    </row>
    <row r="530" spans="1:2" x14ac:dyDescent="0.25">
      <c r="A530" t="str">
        <f>"=Secondary Employee"</f>
        <v>=Secondary Employee</v>
      </c>
      <c r="B530" t="s">
        <v>291</v>
      </c>
    </row>
    <row r="531" spans="1:2" x14ac:dyDescent="0.25">
      <c r="A531" t="s">
        <v>1025</v>
      </c>
    </row>
    <row r="533" spans="1:2" x14ac:dyDescent="0.25">
      <c r="A533" t="s">
        <v>286</v>
      </c>
      <c r="B533" t="s">
        <v>206</v>
      </c>
    </row>
    <row r="534" spans="1:2" x14ac:dyDescent="0.25">
      <c r="A534" t="str">
        <f>"=Secondary Employee"</f>
        <v>=Secondary Employee</v>
      </c>
      <c r="B534" t="s">
        <v>291</v>
      </c>
    </row>
    <row r="535" spans="1:2" x14ac:dyDescent="0.25">
      <c r="A535" s="186" t="s">
        <v>1026</v>
      </c>
    </row>
    <row r="537" spans="1:2" x14ac:dyDescent="0.25">
      <c r="A537" t="s">
        <v>286</v>
      </c>
      <c r="B537" t="s">
        <v>335</v>
      </c>
    </row>
    <row r="538" spans="1:2" x14ac:dyDescent="0.25">
      <c r="A538" t="str">
        <f>"=Secondary Employee"</f>
        <v>=Secondary Employee</v>
      </c>
      <c r="B538" t="s">
        <v>291</v>
      </c>
    </row>
    <row r="539" spans="1:2" x14ac:dyDescent="0.25">
      <c r="A539" t="s">
        <v>1027</v>
      </c>
    </row>
    <row r="540" spans="1:2" x14ac:dyDescent="0.25">
      <c r="A540" s="186"/>
    </row>
    <row r="541" spans="1:2" x14ac:dyDescent="0.25">
      <c r="A541" t="s">
        <v>286</v>
      </c>
      <c r="B541" t="s">
        <v>133</v>
      </c>
    </row>
    <row r="542" spans="1:2" x14ac:dyDescent="0.25">
      <c r="A542" t="str">
        <f>"=Secondary Employee"</f>
        <v>=Secondary Employee</v>
      </c>
      <c r="B542" t="s">
        <v>291</v>
      </c>
    </row>
    <row r="543" spans="1:2" x14ac:dyDescent="0.25">
      <c r="A543" t="s">
        <v>1035</v>
      </c>
    </row>
    <row r="544" spans="1:2" x14ac:dyDescent="0.25">
      <c r="A544" s="186"/>
    </row>
    <row r="545" spans="1:2" x14ac:dyDescent="0.25">
      <c r="A545" t="s">
        <v>282</v>
      </c>
      <c r="B545" t="s">
        <v>212</v>
      </c>
    </row>
    <row r="546" spans="1:2" x14ac:dyDescent="0.25">
      <c r="A546" t="str">
        <f>"=Resident"</f>
        <v>=Resident</v>
      </c>
      <c r="B546" t="s">
        <v>310</v>
      </c>
    </row>
    <row r="547" spans="1:2" x14ac:dyDescent="0.25">
      <c r="A547" t="s">
        <v>1053</v>
      </c>
    </row>
    <row r="549" spans="1:2" x14ac:dyDescent="0.25">
      <c r="A549" t="s">
        <v>282</v>
      </c>
      <c r="B549" t="s">
        <v>212</v>
      </c>
    </row>
    <row r="550" spans="1:2" x14ac:dyDescent="0.25">
      <c r="A550" t="str">
        <f>"=Non-Resident"</f>
        <v>=Non-Resident</v>
      </c>
      <c r="B550" t="s">
        <v>291</v>
      </c>
    </row>
    <row r="551" spans="1:2" x14ac:dyDescent="0.25">
      <c r="A551" t="s">
        <v>1064</v>
      </c>
    </row>
    <row r="553" spans="1:2" x14ac:dyDescent="0.25">
      <c r="A553" t="s">
        <v>1072</v>
      </c>
    </row>
    <row r="554" spans="1:2" x14ac:dyDescent="0.25">
      <c r="A554" t="s">
        <v>310</v>
      </c>
    </row>
    <row r="555" spans="1:2" x14ac:dyDescent="0.25">
      <c r="A555" t="s">
        <v>1073</v>
      </c>
    </row>
    <row r="557" spans="1:2" x14ac:dyDescent="0.25">
      <c r="A557" t="s">
        <v>340</v>
      </c>
    </row>
    <row r="558" spans="1:2" x14ac:dyDescent="0.25">
      <c r="A558" t="str">
        <f>"=???????????????????????????????????????????????????*"</f>
        <v>=???????????????????????????????????????????????????*</v>
      </c>
    </row>
    <row r="559" spans="1:2" x14ac:dyDescent="0.25">
      <c r="A559" t="s">
        <v>1089</v>
      </c>
    </row>
    <row r="561" spans="1:37" x14ac:dyDescent="0.25">
      <c r="A561" t="s">
        <v>366</v>
      </c>
    </row>
    <row r="562" spans="1:37" x14ac:dyDescent="0.25">
      <c r="A562" t="str">
        <f>"=?????????????????????*"</f>
        <v>=?????????????????????*</v>
      </c>
    </row>
    <row r="563" spans="1:37" x14ac:dyDescent="0.25">
      <c r="A563" s="127" t="s">
        <v>1094</v>
      </c>
    </row>
    <row r="564" spans="1:37" x14ac:dyDescent="0.25">
      <c r="A564" s="127"/>
    </row>
    <row r="565" spans="1:37" x14ac:dyDescent="0.25">
      <c r="A565" t="s">
        <v>1102</v>
      </c>
    </row>
    <row r="566" spans="1:37" x14ac:dyDescent="0.25">
      <c r="A566" t="s">
        <v>1005</v>
      </c>
    </row>
    <row r="567" spans="1:37" x14ac:dyDescent="0.25">
      <c r="A567" s="127" t="s">
        <v>1103</v>
      </c>
    </row>
    <row r="569" spans="1:37" x14ac:dyDescent="0.25">
      <c r="A569" t="s">
        <v>370</v>
      </c>
      <c r="B569" t="s">
        <v>340</v>
      </c>
      <c r="C569" t="s">
        <v>282</v>
      </c>
      <c r="D569" t="s">
        <v>286</v>
      </c>
      <c r="E569" t="s">
        <v>366</v>
      </c>
      <c r="F569" t="s">
        <v>341</v>
      </c>
      <c r="G569" t="s">
        <v>342</v>
      </c>
      <c r="H569" t="s">
        <v>343</v>
      </c>
      <c r="I569" t="s">
        <v>344</v>
      </c>
      <c r="J569" t="s">
        <v>345</v>
      </c>
      <c r="K569" t="s">
        <v>346</v>
      </c>
      <c r="L569" t="s">
        <v>347</v>
      </c>
      <c r="M569" t="s">
        <v>348</v>
      </c>
      <c r="N569" t="s">
        <v>290</v>
      </c>
      <c r="O569" t="s">
        <v>1072</v>
      </c>
      <c r="P569" t="s">
        <v>125</v>
      </c>
      <c r="Q569" t="s">
        <v>203</v>
      </c>
      <c r="R569" t="s">
        <v>312</v>
      </c>
      <c r="S569" t="s">
        <v>313</v>
      </c>
      <c r="T569" t="s">
        <v>315</v>
      </c>
      <c r="U569" t="s">
        <v>294</v>
      </c>
      <c r="V569" t="s">
        <v>317</v>
      </c>
      <c r="W569" t="s">
        <v>296</v>
      </c>
      <c r="X569" t="s">
        <v>298</v>
      </c>
      <c r="Y569" t="s">
        <v>300</v>
      </c>
      <c r="Z569" t="s">
        <v>332</v>
      </c>
      <c r="AA569" t="s">
        <v>302</v>
      </c>
      <c r="AB569" t="s">
        <v>206</v>
      </c>
      <c r="AC569" t="s">
        <v>335</v>
      </c>
      <c r="AD569" t="s">
        <v>304</v>
      </c>
      <c r="AE569" t="s">
        <v>209</v>
      </c>
      <c r="AF569" t="s">
        <v>241</v>
      </c>
      <c r="AG569" t="s">
        <v>337</v>
      </c>
      <c r="AH569" t="s">
        <v>133</v>
      </c>
      <c r="AI569" t="s">
        <v>212</v>
      </c>
      <c r="AJ569" t="s">
        <v>246</v>
      </c>
      <c r="AK569" t="s">
        <v>132</v>
      </c>
    </row>
    <row r="620" spans="1:4" x14ac:dyDescent="0.25">
      <c r="A620" t="s">
        <v>371</v>
      </c>
    </row>
    <row r="621" spans="1:4" x14ac:dyDescent="0.25">
      <c r="A621" t="s">
        <v>195</v>
      </c>
      <c r="B621" t="s">
        <v>196</v>
      </c>
      <c r="C621" t="s">
        <v>197</v>
      </c>
      <c r="D621" t="s">
        <v>198</v>
      </c>
    </row>
    <row r="622" spans="1:4" x14ac:dyDescent="0.25">
      <c r="A622" t="s">
        <v>199</v>
      </c>
      <c r="B622">
        <v>643</v>
      </c>
      <c r="C622" t="s">
        <v>372</v>
      </c>
      <c r="D622" t="s">
        <v>349</v>
      </c>
    </row>
    <row r="623" spans="1:4" x14ac:dyDescent="0.25">
      <c r="A623" t="s">
        <v>201</v>
      </c>
      <c r="B623">
        <v>647</v>
      </c>
      <c r="C623" t="s">
        <v>373</v>
      </c>
      <c r="D623" t="s">
        <v>312</v>
      </c>
    </row>
    <row r="624" spans="1:4" x14ac:dyDescent="0.25">
      <c r="A624" t="s">
        <v>204</v>
      </c>
      <c r="B624">
        <v>651</v>
      </c>
      <c r="C624" t="s">
        <v>374</v>
      </c>
      <c r="D624" t="s">
        <v>317</v>
      </c>
    </row>
    <row r="625" spans="1:4" x14ac:dyDescent="0.25">
      <c r="A625" t="s">
        <v>207</v>
      </c>
      <c r="B625">
        <v>655</v>
      </c>
      <c r="C625" t="s">
        <v>375</v>
      </c>
      <c r="D625" t="s">
        <v>296</v>
      </c>
    </row>
    <row r="626" spans="1:4" x14ac:dyDescent="0.25">
      <c r="A626" t="s">
        <v>210</v>
      </c>
      <c r="B626">
        <v>659</v>
      </c>
      <c r="C626" t="s">
        <v>376</v>
      </c>
      <c r="D626" t="s">
        <v>298</v>
      </c>
    </row>
    <row r="627" spans="1:4" x14ac:dyDescent="0.25">
      <c r="A627" t="s">
        <v>213</v>
      </c>
      <c r="B627">
        <v>663</v>
      </c>
      <c r="C627" t="s">
        <v>377</v>
      </c>
      <c r="D627" t="s">
        <v>296</v>
      </c>
    </row>
    <row r="628" spans="1:4" x14ac:dyDescent="0.25">
      <c r="A628" t="s">
        <v>216</v>
      </c>
      <c r="B628">
        <v>667</v>
      </c>
      <c r="C628" t="s">
        <v>378</v>
      </c>
      <c r="D628" t="s">
        <v>298</v>
      </c>
    </row>
    <row r="629" spans="1:4" x14ac:dyDescent="0.25">
      <c r="A629" t="s">
        <v>218</v>
      </c>
      <c r="B629">
        <v>671</v>
      </c>
      <c r="C629" t="s">
        <v>219</v>
      </c>
      <c r="D629" t="s">
        <v>203</v>
      </c>
    </row>
    <row r="630" spans="1:4" x14ac:dyDescent="0.25">
      <c r="A630" t="s">
        <v>221</v>
      </c>
      <c r="B630">
        <v>675</v>
      </c>
      <c r="C630" t="s">
        <v>222</v>
      </c>
      <c r="D630" t="s">
        <v>125</v>
      </c>
    </row>
    <row r="642" spans="1:4" x14ac:dyDescent="0.25">
      <c r="A642" t="s">
        <v>379</v>
      </c>
      <c r="B642" t="s">
        <v>379</v>
      </c>
      <c r="C642" t="s">
        <v>379</v>
      </c>
      <c r="D642" t="s">
        <v>379</v>
      </c>
    </row>
    <row r="643" spans="1:4" x14ac:dyDescent="0.25">
      <c r="A643" t="s">
        <v>380</v>
      </c>
      <c r="B643" t="s">
        <v>381</v>
      </c>
      <c r="C643" t="s">
        <v>382</v>
      </c>
      <c r="D643" t="s">
        <v>383</v>
      </c>
    </row>
    <row r="644" spans="1:4" x14ac:dyDescent="0.25">
      <c r="A644" t="s">
        <v>959</v>
      </c>
    </row>
    <row r="646" spans="1:4" x14ac:dyDescent="0.25">
      <c r="A646" t="s">
        <v>38</v>
      </c>
      <c r="B646" t="s">
        <v>38</v>
      </c>
      <c r="C646" t="s">
        <v>38</v>
      </c>
    </row>
    <row r="647" spans="1:4" x14ac:dyDescent="0.25">
      <c r="A647" t="s">
        <v>384</v>
      </c>
      <c r="B647" t="s">
        <v>385</v>
      </c>
      <c r="C647" t="s">
        <v>386</v>
      </c>
    </row>
    <row r="648" spans="1:4" x14ac:dyDescent="0.25">
      <c r="A648" t="s">
        <v>387</v>
      </c>
    </row>
    <row r="650" spans="1:4" x14ac:dyDescent="0.25">
      <c r="A650" t="s">
        <v>388</v>
      </c>
      <c r="B650" t="s">
        <v>388</v>
      </c>
    </row>
    <row r="651" spans="1:4" x14ac:dyDescent="0.25">
      <c r="A651" t="s">
        <v>389</v>
      </c>
      <c r="B651" t="s">
        <v>390</v>
      </c>
    </row>
    <row r="652" spans="1:4" x14ac:dyDescent="0.25">
      <c r="A652" t="s">
        <v>391</v>
      </c>
    </row>
    <row r="654" spans="1:4" x14ac:dyDescent="0.25">
      <c r="A654" t="s">
        <v>388</v>
      </c>
      <c r="B654" t="s">
        <v>392</v>
      </c>
    </row>
    <row r="655" spans="1:4" x14ac:dyDescent="0.25">
      <c r="A655" t="str">
        <f>"=Owned"</f>
        <v>=Owned</v>
      </c>
      <c r="B655" t="s">
        <v>291</v>
      </c>
    </row>
    <row r="656" spans="1:4" x14ac:dyDescent="0.25">
      <c r="A656" t="s">
        <v>393</v>
      </c>
    </row>
    <row r="658" spans="1:2" x14ac:dyDescent="0.25">
      <c r="A658" t="s">
        <v>388</v>
      </c>
      <c r="B658" t="s">
        <v>394</v>
      </c>
    </row>
    <row r="659" spans="1:2" x14ac:dyDescent="0.25">
      <c r="A659" t="str">
        <f>"=Owned"</f>
        <v>=Owned</v>
      </c>
      <c r="B659" t="s">
        <v>310</v>
      </c>
    </row>
    <row r="660" spans="1:2" x14ac:dyDescent="0.25">
      <c r="A660" t="s">
        <v>1104</v>
      </c>
    </row>
    <row r="662" spans="1:2" x14ac:dyDescent="0.25">
      <c r="A662" t="s">
        <v>388</v>
      </c>
      <c r="B662" t="s">
        <v>392</v>
      </c>
    </row>
    <row r="663" spans="1:2" x14ac:dyDescent="0.25">
      <c r="A663" t="str">
        <f>"=Hired"</f>
        <v>=Hired</v>
      </c>
      <c r="B663" t="s">
        <v>310</v>
      </c>
    </row>
    <row r="664" spans="1:2" x14ac:dyDescent="0.25">
      <c r="A664" t="s">
        <v>1105</v>
      </c>
    </row>
    <row r="666" spans="1:2" x14ac:dyDescent="0.25">
      <c r="A666" t="s">
        <v>388</v>
      </c>
      <c r="B666" t="s">
        <v>394</v>
      </c>
    </row>
    <row r="667" spans="1:2" x14ac:dyDescent="0.25">
      <c r="A667" t="str">
        <f>"=Hired"</f>
        <v>=Hired</v>
      </c>
      <c r="B667" t="s">
        <v>291</v>
      </c>
    </row>
    <row r="668" spans="1:2" x14ac:dyDescent="0.25">
      <c r="A668" t="s">
        <v>395</v>
      </c>
    </row>
    <row r="670" spans="1:2" x14ac:dyDescent="0.25">
      <c r="A670" t="s">
        <v>397</v>
      </c>
    </row>
    <row r="671" spans="1:2" x14ac:dyDescent="0.25">
      <c r="A671" t="str">
        <f>"=???????????????????????????????????????????????????*"</f>
        <v>=???????????????????????????????????????????????????*</v>
      </c>
    </row>
    <row r="672" spans="1:2" x14ac:dyDescent="0.25">
      <c r="A672" s="127" t="s">
        <v>1093</v>
      </c>
    </row>
    <row r="673" spans="1:9" x14ac:dyDescent="0.25">
      <c r="A673" s="127"/>
    </row>
    <row r="674" spans="1:9" x14ac:dyDescent="0.25">
      <c r="A674" s="127" t="s">
        <v>396</v>
      </c>
    </row>
    <row r="675" spans="1:9" x14ac:dyDescent="0.25">
      <c r="A675" s="127" t="str">
        <f>"=?????????????????????*"</f>
        <v>=?????????????????????*</v>
      </c>
    </row>
    <row r="676" spans="1:9" x14ac:dyDescent="0.25">
      <c r="A676" s="127" t="s">
        <v>1098</v>
      </c>
    </row>
    <row r="678" spans="1:9" x14ac:dyDescent="0.25">
      <c r="A678" t="s">
        <v>370</v>
      </c>
      <c r="B678" t="s">
        <v>379</v>
      </c>
      <c r="C678" t="s">
        <v>396</v>
      </c>
      <c r="D678" t="s">
        <v>397</v>
      </c>
      <c r="E678" t="s">
        <v>38</v>
      </c>
      <c r="F678" t="s">
        <v>398</v>
      </c>
      <c r="G678" t="s">
        <v>388</v>
      </c>
      <c r="H678" t="s">
        <v>392</v>
      </c>
      <c r="I678" t="s">
        <v>394</v>
      </c>
    </row>
    <row r="696" spans="1:4" x14ac:dyDescent="0.25">
      <c r="A696" s="26"/>
    </row>
    <row r="699" spans="1:4" x14ac:dyDescent="0.25">
      <c r="A699" t="s">
        <v>399</v>
      </c>
    </row>
    <row r="700" spans="1:4" x14ac:dyDescent="0.25">
      <c r="A700" t="s">
        <v>195</v>
      </c>
      <c r="B700" t="s">
        <v>196</v>
      </c>
      <c r="C700" t="s">
        <v>197</v>
      </c>
      <c r="D700" t="s">
        <v>198</v>
      </c>
    </row>
    <row r="701" spans="1:4" x14ac:dyDescent="0.25">
      <c r="A701" t="s">
        <v>199</v>
      </c>
      <c r="B701">
        <v>718</v>
      </c>
      <c r="C701" t="s">
        <v>960</v>
      </c>
      <c r="D701" t="s">
        <v>312</v>
      </c>
    </row>
    <row r="702" spans="1:4" x14ac:dyDescent="0.25">
      <c r="A702" t="s">
        <v>201</v>
      </c>
      <c r="B702">
        <v>723</v>
      </c>
      <c r="C702" t="s">
        <v>961</v>
      </c>
      <c r="D702" t="s">
        <v>294</v>
      </c>
    </row>
    <row r="703" spans="1:4" x14ac:dyDescent="0.25">
      <c r="A703" t="s">
        <v>204</v>
      </c>
      <c r="B703">
        <v>727</v>
      </c>
      <c r="C703" t="s">
        <v>962</v>
      </c>
      <c r="D703" t="s">
        <v>298</v>
      </c>
    </row>
    <row r="704" spans="1:4" x14ac:dyDescent="0.25">
      <c r="A704" t="s">
        <v>207</v>
      </c>
      <c r="B704">
        <v>731</v>
      </c>
      <c r="C704" t="s">
        <v>963</v>
      </c>
      <c r="D704" t="s">
        <v>300</v>
      </c>
    </row>
    <row r="705" spans="1:4" x14ac:dyDescent="0.25">
      <c r="A705" t="s">
        <v>210</v>
      </c>
      <c r="B705">
        <v>735</v>
      </c>
      <c r="C705" t="s">
        <v>964</v>
      </c>
      <c r="D705" t="s">
        <v>332</v>
      </c>
    </row>
    <row r="706" spans="1:4" x14ac:dyDescent="0.25">
      <c r="A706" t="s">
        <v>213</v>
      </c>
      <c r="B706">
        <v>739</v>
      </c>
      <c r="C706" t="s">
        <v>1088</v>
      </c>
      <c r="D706" t="s">
        <v>349</v>
      </c>
    </row>
    <row r="716" spans="1:4" x14ac:dyDescent="0.25">
      <c r="A716" t="s">
        <v>400</v>
      </c>
      <c r="B716" t="s">
        <v>400</v>
      </c>
    </row>
    <row r="717" spans="1:4" x14ac:dyDescent="0.25">
      <c r="A717" t="s">
        <v>401</v>
      </c>
    </row>
    <row r="718" spans="1:4" x14ac:dyDescent="0.25">
      <c r="B718" t="str">
        <f ca="1">CONCATENATE("&gt;",YEAR(TODAY()))</f>
        <v>&gt;2020</v>
      </c>
    </row>
    <row r="719" spans="1:4" x14ac:dyDescent="0.25">
      <c r="A719" t="s">
        <v>402</v>
      </c>
    </row>
    <row r="721" spans="1:2" x14ac:dyDescent="0.25">
      <c r="A721" t="s">
        <v>403</v>
      </c>
      <c r="B721" t="s">
        <v>403</v>
      </c>
    </row>
    <row r="722" spans="1:2" x14ac:dyDescent="0.25">
      <c r="A722" t="s">
        <v>401</v>
      </c>
    </row>
    <row r="723" spans="1:2" x14ac:dyDescent="0.25">
      <c r="B723" t="str">
        <f ca="1">CONCATENATE("&gt;",YEAR(TODAY()))</f>
        <v>&gt;2020</v>
      </c>
    </row>
    <row r="724" spans="1:2" x14ac:dyDescent="0.25">
      <c r="A724" t="s">
        <v>404</v>
      </c>
    </row>
    <row r="726" spans="1:2" x14ac:dyDescent="0.25">
      <c r="A726" t="s">
        <v>125</v>
      </c>
    </row>
    <row r="727" spans="1:2" x14ac:dyDescent="0.25">
      <c r="A727" t="s">
        <v>291</v>
      </c>
    </row>
    <row r="728" spans="1:2" x14ac:dyDescent="0.25">
      <c r="A728" t="s">
        <v>405</v>
      </c>
    </row>
    <row r="730" spans="1:2" x14ac:dyDescent="0.25">
      <c r="A730" t="s">
        <v>203</v>
      </c>
    </row>
    <row r="731" spans="1:2" x14ac:dyDescent="0.25">
      <c r="A731" t="s">
        <v>291</v>
      </c>
    </row>
    <row r="732" spans="1:2" x14ac:dyDescent="0.25">
      <c r="A732" t="s">
        <v>406</v>
      </c>
    </row>
    <row r="734" spans="1:2" x14ac:dyDescent="0.25">
      <c r="A734" t="s">
        <v>312</v>
      </c>
    </row>
    <row r="735" spans="1:2" x14ac:dyDescent="0.25">
      <c r="A735" t="s">
        <v>310</v>
      </c>
    </row>
    <row r="736" spans="1:2" x14ac:dyDescent="0.25">
      <c r="A736" s="127" t="s">
        <v>1106</v>
      </c>
    </row>
    <row r="738" spans="1:11" x14ac:dyDescent="0.25">
      <c r="A738" t="s">
        <v>340</v>
      </c>
    </row>
    <row r="739" spans="1:11" x14ac:dyDescent="0.25">
      <c r="A739" t="str">
        <f>"=???????????????????????????????????????????????????*"</f>
        <v>=???????????????????????????????????????????????????*</v>
      </c>
    </row>
    <row r="740" spans="1:11" x14ac:dyDescent="0.25">
      <c r="A740" t="s">
        <v>1089</v>
      </c>
    </row>
    <row r="742" spans="1:11" x14ac:dyDescent="0.25">
      <c r="A742" t="s">
        <v>407</v>
      </c>
      <c r="B742" t="s">
        <v>340</v>
      </c>
      <c r="C742" t="s">
        <v>409</v>
      </c>
      <c r="D742" t="s">
        <v>410</v>
      </c>
      <c r="E742" t="s">
        <v>400</v>
      </c>
      <c r="F742" t="s">
        <v>403</v>
      </c>
      <c r="G742" t="s">
        <v>411</v>
      </c>
      <c r="H742" t="s">
        <v>412</v>
      </c>
      <c r="I742" t="s">
        <v>125</v>
      </c>
      <c r="J742" t="s">
        <v>203</v>
      </c>
      <c r="K742" t="s">
        <v>312</v>
      </c>
    </row>
    <row r="744" spans="1:11" x14ac:dyDescent="0.25">
      <c r="A744" s="186"/>
    </row>
    <row r="749" spans="1:11" x14ac:dyDescent="0.25">
      <c r="A749" s="186"/>
    </row>
    <row r="753" spans="1:4" x14ac:dyDescent="0.25">
      <c r="A753" s="186"/>
    </row>
    <row r="760" spans="1:4" x14ac:dyDescent="0.25">
      <c r="A760" t="s">
        <v>413</v>
      </c>
    </row>
    <row r="761" spans="1:4" x14ac:dyDescent="0.25">
      <c r="A761" t="s">
        <v>195</v>
      </c>
      <c r="B761" t="s">
        <v>196</v>
      </c>
      <c r="C761" t="s">
        <v>197</v>
      </c>
      <c r="D761" t="s">
        <v>198</v>
      </c>
    </row>
    <row r="762" spans="1:4" x14ac:dyDescent="0.25">
      <c r="A762" t="s">
        <v>199</v>
      </c>
      <c r="B762">
        <v>830</v>
      </c>
      <c r="C762" t="s">
        <v>414</v>
      </c>
      <c r="D762" t="s">
        <v>125</v>
      </c>
    </row>
    <row r="763" spans="1:4" x14ac:dyDescent="0.25">
      <c r="A763" t="s">
        <v>201</v>
      </c>
      <c r="B763">
        <v>835</v>
      </c>
      <c r="C763" t="s">
        <v>965</v>
      </c>
      <c r="D763" t="s">
        <v>203</v>
      </c>
    </row>
    <row r="764" spans="1:4" x14ac:dyDescent="0.25">
      <c r="A764" t="s">
        <v>204</v>
      </c>
      <c r="B764">
        <v>839</v>
      </c>
      <c r="C764" t="s">
        <v>966</v>
      </c>
      <c r="D764" t="s">
        <v>312</v>
      </c>
    </row>
    <row r="765" spans="1:4" x14ac:dyDescent="0.25">
      <c r="A765" t="s">
        <v>207</v>
      </c>
      <c r="B765">
        <v>843</v>
      </c>
      <c r="C765" t="s">
        <v>967</v>
      </c>
      <c r="D765" t="s">
        <v>294</v>
      </c>
    </row>
    <row r="766" spans="1:4" x14ac:dyDescent="0.25">
      <c r="A766" t="s">
        <v>210</v>
      </c>
      <c r="B766">
        <v>847</v>
      </c>
      <c r="C766" t="s">
        <v>968</v>
      </c>
      <c r="D766" t="s">
        <v>304</v>
      </c>
    </row>
    <row r="767" spans="1:4" x14ac:dyDescent="0.25">
      <c r="A767" t="s">
        <v>213</v>
      </c>
      <c r="B767">
        <v>851</v>
      </c>
      <c r="C767" t="s">
        <v>969</v>
      </c>
      <c r="D767" t="s">
        <v>133</v>
      </c>
    </row>
    <row r="768" spans="1:4" x14ac:dyDescent="0.25">
      <c r="A768" t="s">
        <v>216</v>
      </c>
      <c r="B768">
        <v>855</v>
      </c>
      <c r="C768" t="s">
        <v>970</v>
      </c>
      <c r="D768" t="s">
        <v>246</v>
      </c>
    </row>
    <row r="769" spans="1:4" x14ac:dyDescent="0.25">
      <c r="A769" t="s">
        <v>218</v>
      </c>
      <c r="B769">
        <v>859</v>
      </c>
      <c r="C769" t="s">
        <v>971</v>
      </c>
      <c r="D769" t="s">
        <v>135</v>
      </c>
    </row>
    <row r="770" spans="1:4" x14ac:dyDescent="0.25">
      <c r="A770" t="s">
        <v>221</v>
      </c>
      <c r="B770">
        <v>863</v>
      </c>
      <c r="C770" t="s">
        <v>972</v>
      </c>
      <c r="D770" t="s">
        <v>133</v>
      </c>
    </row>
    <row r="771" spans="1:4" x14ac:dyDescent="0.25">
      <c r="A771" t="s">
        <v>224</v>
      </c>
      <c r="B771">
        <v>867</v>
      </c>
      <c r="C771" t="s">
        <v>973</v>
      </c>
      <c r="D771" t="s">
        <v>246</v>
      </c>
    </row>
    <row r="772" spans="1:4" x14ac:dyDescent="0.25">
      <c r="A772" t="s">
        <v>227</v>
      </c>
      <c r="B772">
        <v>871</v>
      </c>
      <c r="C772" t="s">
        <v>974</v>
      </c>
      <c r="D772" t="s">
        <v>135</v>
      </c>
    </row>
    <row r="773" spans="1:4" x14ac:dyDescent="0.25">
      <c r="A773" t="s">
        <v>230</v>
      </c>
      <c r="B773">
        <v>875</v>
      </c>
      <c r="C773" t="s">
        <v>975</v>
      </c>
      <c r="D773" t="s">
        <v>246</v>
      </c>
    </row>
    <row r="774" spans="1:4" x14ac:dyDescent="0.25">
      <c r="A774" t="s">
        <v>233</v>
      </c>
      <c r="B774">
        <v>879</v>
      </c>
      <c r="C774" t="s">
        <v>976</v>
      </c>
      <c r="D774" t="s">
        <v>135</v>
      </c>
    </row>
    <row r="775" spans="1:4" x14ac:dyDescent="0.25">
      <c r="A775" t="s">
        <v>236</v>
      </c>
      <c r="B775">
        <v>883</v>
      </c>
      <c r="C775" t="s">
        <v>977</v>
      </c>
      <c r="D775" t="s">
        <v>133</v>
      </c>
    </row>
    <row r="776" spans="1:4" x14ac:dyDescent="0.25">
      <c r="A776" t="s">
        <v>239</v>
      </c>
      <c r="B776">
        <v>887</v>
      </c>
      <c r="C776" t="s">
        <v>978</v>
      </c>
      <c r="D776" t="s">
        <v>246</v>
      </c>
    </row>
    <row r="777" spans="1:4" x14ac:dyDescent="0.25">
      <c r="A777" t="s">
        <v>242</v>
      </c>
      <c r="B777">
        <v>891</v>
      </c>
      <c r="C777" t="s">
        <v>979</v>
      </c>
      <c r="D777" t="s">
        <v>135</v>
      </c>
    </row>
    <row r="778" spans="1:4" x14ac:dyDescent="0.25">
      <c r="A778" t="s">
        <v>244</v>
      </c>
      <c r="B778">
        <v>895</v>
      </c>
      <c r="C778" t="s">
        <v>980</v>
      </c>
      <c r="D778" t="s">
        <v>133</v>
      </c>
    </row>
    <row r="779" spans="1:4" x14ac:dyDescent="0.25">
      <c r="A779" t="s">
        <v>247</v>
      </c>
      <c r="B779">
        <v>899</v>
      </c>
      <c r="C779" t="s">
        <v>981</v>
      </c>
      <c r="D779" t="s">
        <v>133</v>
      </c>
    </row>
    <row r="780" spans="1:4" x14ac:dyDescent="0.25">
      <c r="A780" t="s">
        <v>249</v>
      </c>
      <c r="B780">
        <v>903</v>
      </c>
      <c r="C780" t="s">
        <v>982</v>
      </c>
      <c r="D780" t="s">
        <v>246</v>
      </c>
    </row>
    <row r="781" spans="1:4" x14ac:dyDescent="0.25">
      <c r="A781" t="s">
        <v>251</v>
      </c>
      <c r="B781">
        <v>907</v>
      </c>
      <c r="C781" t="s">
        <v>983</v>
      </c>
      <c r="D781" t="s">
        <v>135</v>
      </c>
    </row>
    <row r="782" spans="1:4" x14ac:dyDescent="0.25">
      <c r="A782" t="s">
        <v>253</v>
      </c>
      <c r="B782">
        <v>911</v>
      </c>
      <c r="C782" t="s">
        <v>984</v>
      </c>
      <c r="D782" t="s">
        <v>215</v>
      </c>
    </row>
    <row r="783" spans="1:4" x14ac:dyDescent="0.25">
      <c r="A783" t="s">
        <v>255</v>
      </c>
      <c r="B783">
        <v>915</v>
      </c>
      <c r="C783" t="s">
        <v>985</v>
      </c>
      <c r="D783" t="s">
        <v>220</v>
      </c>
    </row>
    <row r="784" spans="1:4" x14ac:dyDescent="0.25">
      <c r="A784" t="s">
        <v>257</v>
      </c>
      <c r="B784">
        <v>919</v>
      </c>
      <c r="C784" t="s">
        <v>986</v>
      </c>
      <c r="D784" t="s">
        <v>273</v>
      </c>
    </row>
    <row r="785" spans="1:4" x14ac:dyDescent="0.25">
      <c r="A785" t="s">
        <v>259</v>
      </c>
      <c r="B785">
        <v>923</v>
      </c>
      <c r="C785" t="s">
        <v>987</v>
      </c>
      <c r="D785" t="s">
        <v>223</v>
      </c>
    </row>
    <row r="786" spans="1:4" x14ac:dyDescent="0.25">
      <c r="A786" t="s">
        <v>261</v>
      </c>
      <c r="B786">
        <v>927</v>
      </c>
      <c r="C786" t="s">
        <v>988</v>
      </c>
      <c r="D786" t="s">
        <v>279</v>
      </c>
    </row>
    <row r="787" spans="1:4" x14ac:dyDescent="0.25">
      <c r="A787" t="s">
        <v>263</v>
      </c>
      <c r="B787">
        <v>931</v>
      </c>
      <c r="C787" t="s">
        <v>989</v>
      </c>
      <c r="D787" t="s">
        <v>351</v>
      </c>
    </row>
    <row r="788" spans="1:4" x14ac:dyDescent="0.25">
      <c r="A788" t="s">
        <v>265</v>
      </c>
      <c r="B788">
        <v>935</v>
      </c>
      <c r="C788" t="s">
        <v>990</v>
      </c>
      <c r="D788" t="s">
        <v>232</v>
      </c>
    </row>
    <row r="789" spans="1:4" x14ac:dyDescent="0.25">
      <c r="A789" t="s">
        <v>267</v>
      </c>
      <c r="B789">
        <v>939</v>
      </c>
      <c r="C789" t="s">
        <v>991</v>
      </c>
      <c r="D789" t="s">
        <v>352</v>
      </c>
    </row>
    <row r="790" spans="1:4" x14ac:dyDescent="0.25">
      <c r="A790" t="s">
        <v>269</v>
      </c>
      <c r="B790">
        <v>943</v>
      </c>
      <c r="C790" t="s">
        <v>992</v>
      </c>
      <c r="D790" t="s">
        <v>353</v>
      </c>
    </row>
    <row r="791" spans="1:4" x14ac:dyDescent="0.25">
      <c r="A791" t="s">
        <v>271</v>
      </c>
      <c r="B791">
        <v>947</v>
      </c>
      <c r="C791" t="s">
        <v>993</v>
      </c>
      <c r="D791" t="s">
        <v>415</v>
      </c>
    </row>
    <row r="792" spans="1:4" x14ac:dyDescent="0.25">
      <c r="A792" t="s">
        <v>274</v>
      </c>
      <c r="B792">
        <v>951</v>
      </c>
      <c r="C792" t="s">
        <v>994</v>
      </c>
      <c r="D792" t="s">
        <v>416</v>
      </c>
    </row>
    <row r="793" spans="1:4" x14ac:dyDescent="0.25">
      <c r="A793" t="s">
        <v>277</v>
      </c>
      <c r="B793">
        <v>955</v>
      </c>
      <c r="C793" t="s">
        <v>995</v>
      </c>
      <c r="D793" t="s">
        <v>276</v>
      </c>
    </row>
    <row r="794" spans="1:4" x14ac:dyDescent="0.25">
      <c r="A794" t="s">
        <v>280</v>
      </c>
      <c r="B794">
        <v>959</v>
      </c>
      <c r="C794" t="s">
        <v>996</v>
      </c>
      <c r="D794" t="s">
        <v>226</v>
      </c>
    </row>
    <row r="795" spans="1:4" x14ac:dyDescent="0.25">
      <c r="A795" t="s">
        <v>355</v>
      </c>
      <c r="B795">
        <v>963</v>
      </c>
      <c r="C795" t="s">
        <v>997</v>
      </c>
      <c r="D795" t="s">
        <v>229</v>
      </c>
    </row>
    <row r="796" spans="1:4" x14ac:dyDescent="0.25">
      <c r="A796" t="s">
        <v>357</v>
      </c>
      <c r="B796">
        <v>967</v>
      </c>
      <c r="C796" t="s">
        <v>998</v>
      </c>
      <c r="D796" t="s">
        <v>235</v>
      </c>
    </row>
    <row r="797" spans="1:4" x14ac:dyDescent="0.25">
      <c r="A797" t="s">
        <v>359</v>
      </c>
      <c r="B797">
        <v>971</v>
      </c>
      <c r="C797" t="s">
        <v>999</v>
      </c>
      <c r="D797" t="s">
        <v>212</v>
      </c>
    </row>
    <row r="798" spans="1:4" x14ac:dyDescent="0.25">
      <c r="A798" t="s">
        <v>456</v>
      </c>
      <c r="B798">
        <v>975</v>
      </c>
      <c r="C798" t="s">
        <v>1003</v>
      </c>
      <c r="D798" t="s">
        <v>276</v>
      </c>
    </row>
    <row r="799" spans="1:4" x14ac:dyDescent="0.25">
      <c r="A799" t="s">
        <v>958</v>
      </c>
      <c r="B799">
        <v>979</v>
      </c>
      <c r="C799" t="s">
        <v>1036</v>
      </c>
      <c r="D799" t="s">
        <v>226</v>
      </c>
    </row>
    <row r="800" spans="1:4" x14ac:dyDescent="0.25">
      <c r="A800" t="s">
        <v>1016</v>
      </c>
      <c r="B800">
        <v>983</v>
      </c>
      <c r="C800" t="s">
        <v>1037</v>
      </c>
      <c r="D800" t="s">
        <v>229</v>
      </c>
    </row>
    <row r="801" spans="1:4" x14ac:dyDescent="0.25">
      <c r="A801" t="s">
        <v>1018</v>
      </c>
      <c r="B801">
        <v>987</v>
      </c>
      <c r="C801" t="s">
        <v>1038</v>
      </c>
      <c r="D801" t="s">
        <v>235</v>
      </c>
    </row>
    <row r="802" spans="1:4" x14ac:dyDescent="0.25">
      <c r="A802" t="s">
        <v>1020</v>
      </c>
      <c r="B802">
        <v>991</v>
      </c>
      <c r="C802" t="s">
        <v>1039</v>
      </c>
      <c r="D802" t="s">
        <v>276</v>
      </c>
    </row>
    <row r="803" spans="1:4" x14ac:dyDescent="0.25">
      <c r="A803" t="s">
        <v>1022</v>
      </c>
      <c r="B803">
        <v>995</v>
      </c>
      <c r="C803" t="s">
        <v>1040</v>
      </c>
      <c r="D803" t="s">
        <v>226</v>
      </c>
    </row>
    <row r="804" spans="1:4" x14ac:dyDescent="0.25">
      <c r="A804" t="s">
        <v>1029</v>
      </c>
      <c r="B804">
        <v>999</v>
      </c>
      <c r="C804" t="s">
        <v>1041</v>
      </c>
      <c r="D804" t="s">
        <v>229</v>
      </c>
    </row>
    <row r="805" spans="1:4" x14ac:dyDescent="0.25">
      <c r="A805" t="s">
        <v>1031</v>
      </c>
      <c r="B805">
        <v>1003</v>
      </c>
      <c r="C805" t="s">
        <v>1042</v>
      </c>
      <c r="D805" t="s">
        <v>235</v>
      </c>
    </row>
    <row r="806" spans="1:4" x14ac:dyDescent="0.25">
      <c r="A806" t="s">
        <v>1033</v>
      </c>
      <c r="B806">
        <v>1007</v>
      </c>
      <c r="C806" t="s">
        <v>1045</v>
      </c>
      <c r="D806" t="s">
        <v>238</v>
      </c>
    </row>
    <row r="807" spans="1:4" x14ac:dyDescent="0.25">
      <c r="A807" t="s">
        <v>1046</v>
      </c>
      <c r="B807">
        <v>1011</v>
      </c>
      <c r="C807" t="s">
        <v>1047</v>
      </c>
      <c r="D807" t="s">
        <v>238</v>
      </c>
    </row>
    <row r="808" spans="1:4" x14ac:dyDescent="0.25">
      <c r="A808" t="s">
        <v>1052</v>
      </c>
      <c r="B808">
        <v>1015</v>
      </c>
      <c r="C808" t="s">
        <v>1076</v>
      </c>
      <c r="D808" t="s">
        <v>209</v>
      </c>
    </row>
    <row r="809" spans="1:4" x14ac:dyDescent="0.25">
      <c r="A809" t="s">
        <v>1055</v>
      </c>
      <c r="B809">
        <v>1019</v>
      </c>
      <c r="C809" t="s">
        <v>1090</v>
      </c>
      <c r="D809" t="s">
        <v>349</v>
      </c>
    </row>
    <row r="810" spans="1:4" x14ac:dyDescent="0.25">
      <c r="A810" t="s">
        <v>1077</v>
      </c>
      <c r="B810">
        <v>1023</v>
      </c>
      <c r="C810" t="s">
        <v>1078</v>
      </c>
      <c r="D810" t="s">
        <v>416</v>
      </c>
    </row>
    <row r="829" spans="1:12" x14ac:dyDescent="0.25">
      <c r="A829" t="s">
        <v>101</v>
      </c>
      <c r="B829" t="s">
        <v>101</v>
      </c>
      <c r="C829" t="s">
        <v>101</v>
      </c>
      <c r="D829" t="s">
        <v>101</v>
      </c>
      <c r="E829" t="s">
        <v>101</v>
      </c>
      <c r="F829" t="s">
        <v>101</v>
      </c>
      <c r="G829" t="s">
        <v>101</v>
      </c>
      <c r="H829" t="s">
        <v>101</v>
      </c>
      <c r="I829" t="s">
        <v>101</v>
      </c>
      <c r="J829" t="s">
        <v>101</v>
      </c>
      <c r="K829" t="s">
        <v>101</v>
      </c>
      <c r="L829" t="s">
        <v>101</v>
      </c>
    </row>
    <row r="830" spans="1:12" x14ac:dyDescent="0.25">
      <c r="A830" t="s">
        <v>417</v>
      </c>
      <c r="B830" t="s">
        <v>418</v>
      </c>
      <c r="C830" t="s">
        <v>419</v>
      </c>
      <c r="D830" t="s">
        <v>420</v>
      </c>
      <c r="E830" t="s">
        <v>421</v>
      </c>
      <c r="F830" t="s">
        <v>422</v>
      </c>
      <c r="G830" t="s">
        <v>423</v>
      </c>
      <c r="H830" t="s">
        <v>424</v>
      </c>
      <c r="I830" t="s">
        <v>425</v>
      </c>
      <c r="J830" t="s">
        <v>426</v>
      </c>
      <c r="K830" t="s">
        <v>427</v>
      </c>
      <c r="L830" t="s">
        <v>428</v>
      </c>
    </row>
    <row r="831" spans="1:12" x14ac:dyDescent="0.25">
      <c r="A831" t="s">
        <v>1011</v>
      </c>
    </row>
    <row r="833" spans="1:2" x14ac:dyDescent="0.25">
      <c r="A833" t="s">
        <v>429</v>
      </c>
      <c r="B833" t="s">
        <v>429</v>
      </c>
    </row>
    <row r="834" spans="1:2" x14ac:dyDescent="0.25">
      <c r="A834" t="s">
        <v>430</v>
      </c>
    </row>
    <row r="835" spans="1:2" x14ac:dyDescent="0.25">
      <c r="B835" t="str">
        <f ca="1">CONCATENATE("&gt;",YEAR(TODAY()))</f>
        <v>&gt;2020</v>
      </c>
    </row>
    <row r="836" spans="1:2" x14ac:dyDescent="0.25">
      <c r="A836" s="127" t="s">
        <v>1058</v>
      </c>
    </row>
    <row r="838" spans="1:2" x14ac:dyDescent="0.25">
      <c r="A838" t="s">
        <v>282</v>
      </c>
      <c r="B838" t="s">
        <v>282</v>
      </c>
    </row>
    <row r="839" spans="1:2" x14ac:dyDescent="0.25">
      <c r="A839" t="s">
        <v>283</v>
      </c>
      <c r="B839" t="s">
        <v>284</v>
      </c>
    </row>
    <row r="840" spans="1:2" x14ac:dyDescent="0.25">
      <c r="A840" s="127" t="s">
        <v>1057</v>
      </c>
    </row>
    <row r="842" spans="1:2" x14ac:dyDescent="0.25">
      <c r="A842" t="s">
        <v>286</v>
      </c>
      <c r="B842" t="s">
        <v>286</v>
      </c>
    </row>
    <row r="843" spans="1:2" x14ac:dyDescent="0.25">
      <c r="A843" t="s">
        <v>287</v>
      </c>
      <c r="B843" t="s">
        <v>288</v>
      </c>
    </row>
    <row r="844" spans="1:2" x14ac:dyDescent="0.25">
      <c r="A844" t="s">
        <v>431</v>
      </c>
    </row>
    <row r="846" spans="1:2" x14ac:dyDescent="0.25">
      <c r="A846" t="s">
        <v>290</v>
      </c>
    </row>
    <row r="847" spans="1:2" x14ac:dyDescent="0.25">
      <c r="A847" t="s">
        <v>291</v>
      </c>
    </row>
    <row r="848" spans="1:2" x14ac:dyDescent="0.25">
      <c r="A848" t="s">
        <v>292</v>
      </c>
    </row>
    <row r="850" spans="1:2" x14ac:dyDescent="0.25">
      <c r="A850" t="s">
        <v>312</v>
      </c>
      <c r="B850" t="s">
        <v>313</v>
      </c>
    </row>
    <row r="851" spans="1:2" x14ac:dyDescent="0.25">
      <c r="A851" t="s">
        <v>310</v>
      </c>
      <c r="B851" t="str">
        <f>"=Benefit not given"</f>
        <v>=Benefit not given</v>
      </c>
    </row>
    <row r="852" spans="1:2" x14ac:dyDescent="0.25">
      <c r="A852" t="s">
        <v>432</v>
      </c>
    </row>
    <row r="854" spans="1:2" x14ac:dyDescent="0.25">
      <c r="A854" t="s">
        <v>313</v>
      </c>
      <c r="B854" t="s">
        <v>315</v>
      </c>
    </row>
    <row r="855" spans="1:2" x14ac:dyDescent="0.25">
      <c r="A855" t="str">
        <f>"=Benefit not given"</f>
        <v>=Benefit not given</v>
      </c>
      <c r="B855" t="s">
        <v>291</v>
      </c>
    </row>
    <row r="856" spans="1:2" x14ac:dyDescent="0.25">
      <c r="A856" t="s">
        <v>433</v>
      </c>
    </row>
    <row r="858" spans="1:2" x14ac:dyDescent="0.25">
      <c r="A858" t="s">
        <v>313</v>
      </c>
      <c r="B858" t="s">
        <v>317</v>
      </c>
    </row>
    <row r="859" spans="1:2" x14ac:dyDescent="0.25">
      <c r="A859" t="str">
        <f>"=Benefit not given"</f>
        <v>=Benefit not given</v>
      </c>
      <c r="B859" t="s">
        <v>291</v>
      </c>
    </row>
    <row r="860" spans="1:2" x14ac:dyDescent="0.25">
      <c r="A860" t="s">
        <v>434</v>
      </c>
    </row>
    <row r="862" spans="1:2" x14ac:dyDescent="0.25">
      <c r="A862" t="s">
        <v>312</v>
      </c>
      <c r="B862" t="s">
        <v>313</v>
      </c>
    </row>
    <row r="863" spans="1:2" x14ac:dyDescent="0.25">
      <c r="A863" t="s">
        <v>310</v>
      </c>
      <c r="B863" t="str">
        <f>"=House to Non full time service Director"</f>
        <v>=House to Non full time service Director</v>
      </c>
    </row>
    <row r="864" spans="1:2" x14ac:dyDescent="0.25">
      <c r="A864" t="s">
        <v>435</v>
      </c>
    </row>
    <row r="866" spans="1:2" x14ac:dyDescent="0.25">
      <c r="A866" t="s">
        <v>313</v>
      </c>
      <c r="B866" t="s">
        <v>315</v>
      </c>
    </row>
    <row r="867" spans="1:2" x14ac:dyDescent="0.25">
      <c r="A867" t="str">
        <f>"=House to Non full time service Director"</f>
        <v>=House to Non full time service Director</v>
      </c>
      <c r="B867" t="s">
        <v>291</v>
      </c>
    </row>
    <row r="868" spans="1:2" x14ac:dyDescent="0.25">
      <c r="A868" t="s">
        <v>320</v>
      </c>
    </row>
    <row r="870" spans="1:2" x14ac:dyDescent="0.25">
      <c r="A870" t="s">
        <v>313</v>
      </c>
      <c r="B870" t="s">
        <v>317</v>
      </c>
    </row>
    <row r="871" spans="1:2" x14ac:dyDescent="0.25">
      <c r="A871" t="str">
        <f>"=House to Non full time service Director"</f>
        <v>=House to Non full time service Director</v>
      </c>
      <c r="B871" t="s">
        <v>291</v>
      </c>
    </row>
    <row r="872" spans="1:2" x14ac:dyDescent="0.25">
      <c r="A872" t="s">
        <v>321</v>
      </c>
    </row>
    <row r="874" spans="1:2" x14ac:dyDescent="0.25">
      <c r="A874" t="s">
        <v>313</v>
      </c>
      <c r="B874" t="s">
        <v>315</v>
      </c>
    </row>
    <row r="875" spans="1:2" x14ac:dyDescent="0.25">
      <c r="A875" t="s">
        <v>323</v>
      </c>
      <c r="B875" t="s">
        <v>310</v>
      </c>
    </row>
    <row r="876" spans="1:2" x14ac:dyDescent="0.25">
      <c r="A876" t="s">
        <v>322</v>
      </c>
    </row>
    <row r="878" spans="1:2" x14ac:dyDescent="0.25">
      <c r="A878" t="s">
        <v>313</v>
      </c>
      <c r="B878" t="s">
        <v>317</v>
      </c>
    </row>
    <row r="879" spans="1:2" x14ac:dyDescent="0.25">
      <c r="A879" t="s">
        <v>323</v>
      </c>
      <c r="B879" t="s">
        <v>310</v>
      </c>
    </row>
    <row r="880" spans="1:2" x14ac:dyDescent="0.25">
      <c r="A880" t="s">
        <v>324</v>
      </c>
    </row>
    <row r="882" spans="1:41" x14ac:dyDescent="0.25">
      <c r="A882" t="s">
        <v>312</v>
      </c>
      <c r="B882" t="s">
        <v>313</v>
      </c>
    </row>
    <row r="883" spans="1:41" x14ac:dyDescent="0.25">
      <c r="A883" t="s">
        <v>291</v>
      </c>
      <c r="B883" t="s">
        <v>323</v>
      </c>
    </row>
    <row r="884" spans="1:41" x14ac:dyDescent="0.25">
      <c r="A884" t="s">
        <v>436</v>
      </c>
    </row>
    <row r="886" spans="1:41" x14ac:dyDescent="0.25">
      <c r="A886" t="s">
        <v>313</v>
      </c>
      <c r="B886" t="s">
        <v>315</v>
      </c>
    </row>
    <row r="887" spans="1:41" x14ac:dyDescent="0.25">
      <c r="A887" t="s">
        <v>437</v>
      </c>
      <c r="B887" t="s">
        <v>310</v>
      </c>
    </row>
    <row r="888" spans="1:41" x14ac:dyDescent="0.25">
      <c r="A888" t="s">
        <v>326</v>
      </c>
    </row>
    <row r="890" spans="1:41" x14ac:dyDescent="0.25">
      <c r="A890" t="s">
        <v>313</v>
      </c>
      <c r="B890" t="s">
        <v>317</v>
      </c>
    </row>
    <row r="891" spans="1:41" x14ac:dyDescent="0.25">
      <c r="A891" s="28" t="s">
        <v>437</v>
      </c>
      <c r="B891" s="28" t="s">
        <v>310</v>
      </c>
      <c r="C891" s="28"/>
      <c r="D891" s="28"/>
      <c r="E891" s="28"/>
      <c r="F891" s="28"/>
      <c r="H891" s="28"/>
      <c r="I891" s="28"/>
      <c r="J891" s="28"/>
      <c r="K891" s="28"/>
      <c r="L891" s="28"/>
      <c r="M891" s="28"/>
      <c r="N891" s="28"/>
      <c r="O891" s="28"/>
      <c r="P891" s="28"/>
      <c r="Q891" s="28"/>
      <c r="R891" s="28"/>
      <c r="S891" s="28"/>
      <c r="T891" s="28"/>
      <c r="V891" s="28"/>
      <c r="W891" s="28"/>
      <c r="X891" s="28"/>
      <c r="Y891" s="28"/>
      <c r="Z891" s="28"/>
      <c r="AA891" s="28"/>
      <c r="AB891" s="28"/>
      <c r="AC891" s="28"/>
      <c r="AD891" s="28"/>
      <c r="AE891" s="28"/>
      <c r="AF891" s="28"/>
      <c r="AG891" s="28"/>
      <c r="AH891" s="28"/>
      <c r="AI891" s="28"/>
      <c r="AJ891" s="28"/>
      <c r="AK891" s="28"/>
      <c r="AL891" s="28"/>
      <c r="AM891" s="28"/>
      <c r="AN891" s="28"/>
      <c r="AO891" s="28"/>
    </row>
    <row r="892" spans="1:41" x14ac:dyDescent="0.25">
      <c r="A892" t="s">
        <v>327</v>
      </c>
    </row>
    <row r="894" spans="1:41" x14ac:dyDescent="0.25">
      <c r="A894" t="s">
        <v>312</v>
      </c>
      <c r="B894" t="s">
        <v>313</v>
      </c>
    </row>
    <row r="895" spans="1:41" x14ac:dyDescent="0.25">
      <c r="A895" t="s">
        <v>291</v>
      </c>
      <c r="B895" t="s">
        <v>437</v>
      </c>
    </row>
    <row r="896" spans="1:41" x14ac:dyDescent="0.25">
      <c r="A896" t="s">
        <v>438</v>
      </c>
    </row>
    <row r="898" spans="1:2" x14ac:dyDescent="0.25">
      <c r="A898" t="s">
        <v>312</v>
      </c>
      <c r="B898" t="s">
        <v>313</v>
      </c>
    </row>
    <row r="899" spans="1:2" x14ac:dyDescent="0.25">
      <c r="A899" t="s">
        <v>291</v>
      </c>
      <c r="B899" t="str">
        <f>"=Agriculture Farm"</f>
        <v>=Agriculture Farm</v>
      </c>
    </row>
    <row r="900" spans="1:2" x14ac:dyDescent="0.25">
      <c r="A900" t="s">
        <v>439</v>
      </c>
    </row>
    <row r="902" spans="1:2" x14ac:dyDescent="0.25">
      <c r="A902" t="s">
        <v>313</v>
      </c>
      <c r="B902" t="s">
        <v>315</v>
      </c>
    </row>
    <row r="903" spans="1:2" x14ac:dyDescent="0.25">
      <c r="A903" t="str">
        <f>"=Agriculture Farm"</f>
        <v>=Agriculture Farm</v>
      </c>
      <c r="B903" t="s">
        <v>291</v>
      </c>
    </row>
    <row r="904" spans="1:2" x14ac:dyDescent="0.25">
      <c r="A904" t="s">
        <v>330</v>
      </c>
    </row>
    <row r="906" spans="1:2" x14ac:dyDescent="0.25">
      <c r="A906" t="s">
        <v>313</v>
      </c>
      <c r="B906" t="s">
        <v>317</v>
      </c>
    </row>
    <row r="907" spans="1:2" x14ac:dyDescent="0.25">
      <c r="A907" s="26" t="str">
        <f>"=Agriculture Farm"</f>
        <v>=Agriculture Farm</v>
      </c>
      <c r="B907" t="s">
        <v>291</v>
      </c>
    </row>
    <row r="908" spans="1:2" x14ac:dyDescent="0.25">
      <c r="A908" t="s">
        <v>331</v>
      </c>
    </row>
    <row r="910" spans="1:2" x14ac:dyDescent="0.25">
      <c r="A910" t="s">
        <v>313</v>
      </c>
      <c r="B910" t="s">
        <v>440</v>
      </c>
    </row>
    <row r="911" spans="1:2" x14ac:dyDescent="0.25">
      <c r="A911" t="str">
        <f>"=Agriculture Farm"</f>
        <v>=Agriculture Farm</v>
      </c>
      <c r="B911" t="s">
        <v>291</v>
      </c>
    </row>
    <row r="912" spans="1:2" x14ac:dyDescent="0.25">
      <c r="A912" t="s">
        <v>365</v>
      </c>
    </row>
    <row r="914" spans="1:1" x14ac:dyDescent="0.25">
      <c r="A914" t="s">
        <v>296</v>
      </c>
    </row>
    <row r="915" spans="1:1" x14ac:dyDescent="0.25">
      <c r="A915" t="s">
        <v>291</v>
      </c>
    </row>
    <row r="916" spans="1:1" x14ac:dyDescent="0.25">
      <c r="A916" t="s">
        <v>441</v>
      </c>
    </row>
    <row r="918" spans="1:1" x14ac:dyDescent="0.25">
      <c r="A918" t="s">
        <v>298</v>
      </c>
    </row>
    <row r="919" spans="1:1" x14ac:dyDescent="0.25">
      <c r="A919" t="s">
        <v>291</v>
      </c>
    </row>
    <row r="920" spans="1:1" x14ac:dyDescent="0.25">
      <c r="A920" t="s">
        <v>442</v>
      </c>
    </row>
    <row r="922" spans="1:1" x14ac:dyDescent="0.25">
      <c r="A922" t="s">
        <v>300</v>
      </c>
    </row>
    <row r="923" spans="1:1" x14ac:dyDescent="0.25">
      <c r="A923" t="s">
        <v>291</v>
      </c>
    </row>
    <row r="924" spans="1:1" x14ac:dyDescent="0.25">
      <c r="A924" t="s">
        <v>301</v>
      </c>
    </row>
    <row r="926" spans="1:1" x14ac:dyDescent="0.25">
      <c r="A926" t="s">
        <v>302</v>
      </c>
    </row>
    <row r="927" spans="1:1" x14ac:dyDescent="0.25">
      <c r="A927" t="s">
        <v>291</v>
      </c>
    </row>
    <row r="928" spans="1:1" x14ac:dyDescent="0.25">
      <c r="A928" t="s">
        <v>303</v>
      </c>
    </row>
    <row r="930" spans="1:1" x14ac:dyDescent="0.25">
      <c r="A930" t="s">
        <v>304</v>
      </c>
    </row>
    <row r="931" spans="1:1" x14ac:dyDescent="0.25">
      <c r="A931" s="127" t="s">
        <v>291</v>
      </c>
    </row>
    <row r="932" spans="1:1" x14ac:dyDescent="0.25">
      <c r="A932" t="s">
        <v>443</v>
      </c>
    </row>
    <row r="934" spans="1:1" x14ac:dyDescent="0.25">
      <c r="A934" t="s">
        <v>209</v>
      </c>
    </row>
    <row r="935" spans="1:1" x14ac:dyDescent="0.25">
      <c r="A935" t="s">
        <v>291</v>
      </c>
    </row>
    <row r="936" spans="1:1" x14ac:dyDescent="0.25">
      <c r="A936" s="127" t="s">
        <v>306</v>
      </c>
    </row>
    <row r="938" spans="1:1" x14ac:dyDescent="0.25">
      <c r="A938" t="s">
        <v>241</v>
      </c>
    </row>
    <row r="939" spans="1:1" x14ac:dyDescent="0.25">
      <c r="A939" t="s">
        <v>291</v>
      </c>
    </row>
    <row r="940" spans="1:1" x14ac:dyDescent="0.25">
      <c r="A940" t="s">
        <v>307</v>
      </c>
    </row>
    <row r="942" spans="1:1" x14ac:dyDescent="0.25">
      <c r="A942" t="s">
        <v>212</v>
      </c>
    </row>
    <row r="943" spans="1:1" x14ac:dyDescent="0.25">
      <c r="A943" t="s">
        <v>291</v>
      </c>
    </row>
    <row r="944" spans="1:1" x14ac:dyDescent="0.25">
      <c r="A944" t="s">
        <v>308</v>
      </c>
    </row>
    <row r="946" spans="1:3" x14ac:dyDescent="0.25">
      <c r="A946" t="s">
        <v>215</v>
      </c>
    </row>
    <row r="947" spans="1:3" x14ac:dyDescent="0.25">
      <c r="A947" t="s">
        <v>291</v>
      </c>
    </row>
    <row r="948" spans="1:3" x14ac:dyDescent="0.25">
      <c r="A948" t="s">
        <v>444</v>
      </c>
    </row>
    <row r="950" spans="1:3" x14ac:dyDescent="0.25">
      <c r="A950" t="s">
        <v>132</v>
      </c>
    </row>
    <row r="951" spans="1:3" x14ac:dyDescent="0.25">
      <c r="A951" t="s">
        <v>310</v>
      </c>
    </row>
    <row r="952" spans="1:3" x14ac:dyDescent="0.25">
      <c r="A952" s="127" t="s">
        <v>1108</v>
      </c>
    </row>
    <row r="954" spans="1:3" x14ac:dyDescent="0.25">
      <c r="A954" t="s">
        <v>282</v>
      </c>
      <c r="B954" t="s">
        <v>286</v>
      </c>
      <c r="C954" t="s">
        <v>332</v>
      </c>
    </row>
    <row r="955" spans="1:3" x14ac:dyDescent="0.25">
      <c r="A955" t="str">
        <f>"=Resident"</f>
        <v>=Resident</v>
      </c>
      <c r="B955" t="str">
        <f>"=Primary Employee"</f>
        <v>=Primary Employee</v>
      </c>
      <c r="C955" t="s">
        <v>310</v>
      </c>
    </row>
    <row r="956" spans="1:3" x14ac:dyDescent="0.25">
      <c r="A956" t="s">
        <v>368</v>
      </c>
    </row>
    <row r="958" spans="1:3" x14ac:dyDescent="0.25">
      <c r="A958" t="s">
        <v>282</v>
      </c>
      <c r="B958" t="s">
        <v>286</v>
      </c>
      <c r="C958" t="s">
        <v>206</v>
      </c>
    </row>
    <row r="959" spans="1:3" x14ac:dyDescent="0.25">
      <c r="A959" t="str">
        <f>"=Resident"</f>
        <v>=Resident</v>
      </c>
      <c r="B959" t="str">
        <f>"=Primary Employee"</f>
        <v>=Primary Employee</v>
      </c>
      <c r="C959" t="s">
        <v>310</v>
      </c>
    </row>
    <row r="960" spans="1:3" x14ac:dyDescent="0.25">
      <c r="A960" t="s">
        <v>334</v>
      </c>
    </row>
    <row r="962" spans="1:5" x14ac:dyDescent="0.25">
      <c r="A962" t="s">
        <v>282</v>
      </c>
      <c r="B962" t="s">
        <v>286</v>
      </c>
      <c r="C962" t="s">
        <v>335</v>
      </c>
    </row>
    <row r="963" spans="1:5" x14ac:dyDescent="0.25">
      <c r="A963" t="str">
        <f>"=Resident"</f>
        <v>=Resident</v>
      </c>
      <c r="B963" t="str">
        <f>"=Primary Employee"</f>
        <v>=Primary Employee</v>
      </c>
      <c r="C963" t="s">
        <v>310</v>
      </c>
    </row>
    <row r="964" spans="1:5" x14ac:dyDescent="0.25">
      <c r="A964" t="s">
        <v>336</v>
      </c>
    </row>
    <row r="966" spans="1:5" x14ac:dyDescent="0.25">
      <c r="A966" t="s">
        <v>282</v>
      </c>
      <c r="B966" t="s">
        <v>286</v>
      </c>
      <c r="C966" t="s">
        <v>337</v>
      </c>
    </row>
    <row r="967" spans="1:5" x14ac:dyDescent="0.25">
      <c r="A967" t="str">
        <f>"=Resident"</f>
        <v>=Resident</v>
      </c>
      <c r="B967" t="str">
        <f>"=Primary Employee"</f>
        <v>=Primary Employee</v>
      </c>
      <c r="C967" t="s">
        <v>310</v>
      </c>
    </row>
    <row r="968" spans="1:5" x14ac:dyDescent="0.25">
      <c r="A968" t="s">
        <v>338</v>
      </c>
    </row>
    <row r="970" spans="1:5" x14ac:dyDescent="0.25">
      <c r="A970" t="s">
        <v>313</v>
      </c>
      <c r="B970" t="s">
        <v>313</v>
      </c>
      <c r="C970" t="s">
        <v>313</v>
      </c>
      <c r="D970" t="s">
        <v>313</v>
      </c>
      <c r="E970" t="s">
        <v>313</v>
      </c>
    </row>
    <row r="971" spans="1:5" x14ac:dyDescent="0.25">
      <c r="A971" t="s">
        <v>951</v>
      </c>
      <c r="B971" t="s">
        <v>952</v>
      </c>
      <c r="C971" t="s">
        <v>953</v>
      </c>
      <c r="D971" t="s">
        <v>954</v>
      </c>
      <c r="E971" t="s">
        <v>955</v>
      </c>
    </row>
    <row r="972" spans="1:5" x14ac:dyDescent="0.25">
      <c r="A972" t="s">
        <v>956</v>
      </c>
    </row>
    <row r="974" spans="1:5" x14ac:dyDescent="0.25">
      <c r="A974" t="s">
        <v>282</v>
      </c>
      <c r="B974" t="s">
        <v>286</v>
      </c>
      <c r="C974" t="s">
        <v>332</v>
      </c>
    </row>
    <row r="975" spans="1:5" x14ac:dyDescent="0.25">
      <c r="A975" t="str">
        <f>"=Non-Resident"</f>
        <v>=Non-Resident</v>
      </c>
      <c r="B975" t="str">
        <f>"=Primary Employee"</f>
        <v>=Primary Employee</v>
      </c>
      <c r="C975" t="s">
        <v>291</v>
      </c>
    </row>
    <row r="976" spans="1:5" x14ac:dyDescent="0.25">
      <c r="A976" t="s">
        <v>1059</v>
      </c>
    </row>
    <row r="978" spans="1:3" x14ac:dyDescent="0.25">
      <c r="A978" t="s">
        <v>282</v>
      </c>
      <c r="B978" t="s">
        <v>286</v>
      </c>
      <c r="C978" t="s">
        <v>206</v>
      </c>
    </row>
    <row r="979" spans="1:3" x14ac:dyDescent="0.25">
      <c r="A979" t="str">
        <f>"=Non-Resident"</f>
        <v>=Non-Resident</v>
      </c>
      <c r="B979" t="str">
        <f>"=Primary Employee"</f>
        <v>=Primary Employee</v>
      </c>
      <c r="C979" t="s">
        <v>310</v>
      </c>
    </row>
    <row r="980" spans="1:3" x14ac:dyDescent="0.25">
      <c r="A980" t="s">
        <v>1060</v>
      </c>
    </row>
    <row r="982" spans="1:3" x14ac:dyDescent="0.25">
      <c r="A982" t="s">
        <v>282</v>
      </c>
      <c r="B982" t="s">
        <v>286</v>
      </c>
      <c r="C982" t="s">
        <v>335</v>
      </c>
    </row>
    <row r="983" spans="1:3" x14ac:dyDescent="0.25">
      <c r="A983" t="str">
        <f>"=Non-Resident"</f>
        <v>=Non-Resident</v>
      </c>
      <c r="B983" t="str">
        <f>"=Primary Employee"</f>
        <v>=Primary Employee</v>
      </c>
      <c r="C983" t="s">
        <v>310</v>
      </c>
    </row>
    <row r="984" spans="1:3" x14ac:dyDescent="0.25">
      <c r="A984" t="s">
        <v>1024</v>
      </c>
    </row>
    <row r="986" spans="1:3" x14ac:dyDescent="0.25">
      <c r="A986" t="s">
        <v>282</v>
      </c>
      <c r="B986" t="s">
        <v>286</v>
      </c>
      <c r="C986" t="s">
        <v>337</v>
      </c>
    </row>
    <row r="987" spans="1:3" x14ac:dyDescent="0.25">
      <c r="A987" t="str">
        <f>"=Non-Resident"</f>
        <v>=Non-Resident</v>
      </c>
      <c r="B987" t="str">
        <f>"=Primary Employee"</f>
        <v>=Primary Employee</v>
      </c>
      <c r="C987" t="s">
        <v>291</v>
      </c>
    </row>
    <row r="988" spans="1:3" x14ac:dyDescent="0.25">
      <c r="A988" t="s">
        <v>1061</v>
      </c>
    </row>
    <row r="990" spans="1:3" x14ac:dyDescent="0.25">
      <c r="A990" t="s">
        <v>286</v>
      </c>
      <c r="B990" t="s">
        <v>332</v>
      </c>
    </row>
    <row r="991" spans="1:3" x14ac:dyDescent="0.25">
      <c r="A991" t="str">
        <f>"=Secondary Employee"</f>
        <v>=Secondary Employee</v>
      </c>
      <c r="B991" t="s">
        <v>291</v>
      </c>
    </row>
    <row r="992" spans="1:3" x14ac:dyDescent="0.25">
      <c r="A992" t="s">
        <v>1025</v>
      </c>
    </row>
    <row r="994" spans="1:2" x14ac:dyDescent="0.25">
      <c r="A994" t="s">
        <v>286</v>
      </c>
      <c r="B994" t="s">
        <v>206</v>
      </c>
    </row>
    <row r="995" spans="1:2" x14ac:dyDescent="0.25">
      <c r="A995" t="str">
        <f>"=Secondary Employee"</f>
        <v>=Secondary Employee</v>
      </c>
      <c r="B995" t="s">
        <v>291</v>
      </c>
    </row>
    <row r="996" spans="1:2" x14ac:dyDescent="0.25">
      <c r="A996" t="s">
        <v>1026</v>
      </c>
    </row>
    <row r="998" spans="1:2" x14ac:dyDescent="0.25">
      <c r="A998" t="s">
        <v>286</v>
      </c>
      <c r="B998" t="s">
        <v>335</v>
      </c>
    </row>
    <row r="999" spans="1:2" x14ac:dyDescent="0.25">
      <c r="A999" t="str">
        <f>"=Secondary Employee"</f>
        <v>=Secondary Employee</v>
      </c>
      <c r="B999" t="s">
        <v>291</v>
      </c>
    </row>
    <row r="1000" spans="1:2" x14ac:dyDescent="0.25">
      <c r="A1000" t="s">
        <v>1027</v>
      </c>
    </row>
    <row r="1002" spans="1:2" x14ac:dyDescent="0.25">
      <c r="A1002" t="s">
        <v>286</v>
      </c>
      <c r="B1002" t="s">
        <v>337</v>
      </c>
    </row>
    <row r="1003" spans="1:2" x14ac:dyDescent="0.25">
      <c r="A1003" t="str">
        <f>"=Secondary Employee"</f>
        <v>=Secondary Employee</v>
      </c>
      <c r="B1003" t="s">
        <v>291</v>
      </c>
    </row>
    <row r="1004" spans="1:2" x14ac:dyDescent="0.25">
      <c r="A1004" t="s">
        <v>1028</v>
      </c>
    </row>
    <row r="1006" spans="1:2" x14ac:dyDescent="0.25">
      <c r="A1006" t="s">
        <v>282</v>
      </c>
      <c r="B1006" t="s">
        <v>133</v>
      </c>
    </row>
    <row r="1007" spans="1:2" x14ac:dyDescent="0.25">
      <c r="A1007" t="str">
        <f>"=Resident"</f>
        <v>=Resident</v>
      </c>
      <c r="B1007" t="s">
        <v>310</v>
      </c>
    </row>
    <row r="1008" spans="1:2" x14ac:dyDescent="0.25">
      <c r="A1008" t="s">
        <v>1050</v>
      </c>
    </row>
    <row r="1010" spans="1:2" x14ac:dyDescent="0.25">
      <c r="A1010" t="s">
        <v>282</v>
      </c>
      <c r="B1010" t="s">
        <v>133</v>
      </c>
    </row>
    <row r="1011" spans="1:2" x14ac:dyDescent="0.25">
      <c r="A1011" t="str">
        <f>"=Non-Resident"</f>
        <v>=Non-Resident</v>
      </c>
      <c r="B1011" t="s">
        <v>291</v>
      </c>
    </row>
    <row r="1012" spans="1:2" x14ac:dyDescent="0.25">
      <c r="A1012" t="s">
        <v>1062</v>
      </c>
    </row>
    <row r="1014" spans="1:2" x14ac:dyDescent="0.25">
      <c r="A1014" t="s">
        <v>1072</v>
      </c>
    </row>
    <row r="1015" spans="1:2" x14ac:dyDescent="0.25">
      <c r="A1015" t="s">
        <v>310</v>
      </c>
    </row>
    <row r="1016" spans="1:2" x14ac:dyDescent="0.25">
      <c r="A1016" t="s">
        <v>1073</v>
      </c>
    </row>
    <row r="1018" spans="1:2" x14ac:dyDescent="0.25">
      <c r="A1018" t="s">
        <v>340</v>
      </c>
    </row>
    <row r="1019" spans="1:2" x14ac:dyDescent="0.25">
      <c r="A1019" t="str">
        <f>"=???????????????????????????????????????????????????*"</f>
        <v>=???????????????????????????????????????????????????*</v>
      </c>
    </row>
    <row r="1020" spans="1:2" x14ac:dyDescent="0.25">
      <c r="A1020" t="s">
        <v>1089</v>
      </c>
    </row>
    <row r="1022" spans="1:2" x14ac:dyDescent="0.25">
      <c r="A1022" t="s">
        <v>132</v>
      </c>
    </row>
    <row r="1023" spans="1:2" x14ac:dyDescent="0.25">
      <c r="A1023" t="s">
        <v>1005</v>
      </c>
    </row>
    <row r="1024" spans="1:2" x14ac:dyDescent="0.25">
      <c r="A1024" s="127" t="s">
        <v>1109</v>
      </c>
    </row>
    <row r="1026" spans="1:39" x14ac:dyDescent="0.25">
      <c r="A1026" t="s">
        <v>407</v>
      </c>
      <c r="B1026" t="s">
        <v>340</v>
      </c>
      <c r="C1026" t="s">
        <v>101</v>
      </c>
      <c r="D1026" t="s">
        <v>429</v>
      </c>
      <c r="E1026" t="s">
        <v>282</v>
      </c>
      <c r="F1026" t="s">
        <v>286</v>
      </c>
      <c r="G1026" t="s">
        <v>445</v>
      </c>
      <c r="H1026" t="s">
        <v>446</v>
      </c>
      <c r="I1026" t="s">
        <v>447</v>
      </c>
      <c r="J1026" t="s">
        <v>448</v>
      </c>
      <c r="K1026" t="s">
        <v>449</v>
      </c>
      <c r="L1026" t="s">
        <v>450</v>
      </c>
      <c r="M1026" t="s">
        <v>451</v>
      </c>
      <c r="N1026" t="s">
        <v>452</v>
      </c>
      <c r="O1026" t="s">
        <v>290</v>
      </c>
      <c r="P1026" t="s">
        <v>1072</v>
      </c>
      <c r="Q1026" t="s">
        <v>125</v>
      </c>
      <c r="R1026" t="s">
        <v>203</v>
      </c>
      <c r="S1026" t="s">
        <v>312</v>
      </c>
      <c r="T1026" t="s">
        <v>313</v>
      </c>
      <c r="U1026" t="s">
        <v>315</v>
      </c>
      <c r="V1026" t="s">
        <v>294</v>
      </c>
      <c r="W1026" t="s">
        <v>317</v>
      </c>
      <c r="X1026" t="s">
        <v>296</v>
      </c>
      <c r="Y1026" t="s">
        <v>298</v>
      </c>
      <c r="Z1026" t="s">
        <v>300</v>
      </c>
      <c r="AA1026" t="s">
        <v>332</v>
      </c>
      <c r="AB1026" t="s">
        <v>302</v>
      </c>
      <c r="AC1026" t="s">
        <v>206</v>
      </c>
      <c r="AD1026" t="s">
        <v>335</v>
      </c>
      <c r="AE1026" t="s">
        <v>304</v>
      </c>
      <c r="AF1026" t="s">
        <v>209</v>
      </c>
      <c r="AG1026" t="s">
        <v>241</v>
      </c>
      <c r="AH1026" t="s">
        <v>337</v>
      </c>
      <c r="AI1026" t="s">
        <v>133</v>
      </c>
      <c r="AJ1026" t="s">
        <v>212</v>
      </c>
      <c r="AK1026" t="s">
        <v>246</v>
      </c>
      <c r="AL1026" t="s">
        <v>215</v>
      </c>
      <c r="AM1026" t="s">
        <v>132</v>
      </c>
    </row>
    <row r="1086" spans="1:4" x14ac:dyDescent="0.25">
      <c r="A1086" t="s">
        <v>453</v>
      </c>
    </row>
    <row r="1087" spans="1:4" x14ac:dyDescent="0.25">
      <c r="A1087" t="s">
        <v>195</v>
      </c>
      <c r="B1087" t="s">
        <v>196</v>
      </c>
      <c r="C1087" t="s">
        <v>197</v>
      </c>
      <c r="D1087" t="s">
        <v>198</v>
      </c>
    </row>
    <row r="1088" spans="1:4" x14ac:dyDescent="0.25">
      <c r="A1088" t="s">
        <v>199</v>
      </c>
      <c r="B1088">
        <v>1154</v>
      </c>
      <c r="C1088" t="s">
        <v>414</v>
      </c>
      <c r="D1088" t="s">
        <v>125</v>
      </c>
    </row>
    <row r="1089" spans="1:4" x14ac:dyDescent="0.25">
      <c r="A1089" t="s">
        <v>201</v>
      </c>
      <c r="B1089">
        <v>1159</v>
      </c>
      <c r="C1089" t="s">
        <v>965</v>
      </c>
      <c r="D1089" t="s">
        <v>203</v>
      </c>
    </row>
    <row r="1090" spans="1:4" x14ac:dyDescent="0.25">
      <c r="A1090" t="s">
        <v>204</v>
      </c>
      <c r="B1090">
        <v>1163</v>
      </c>
      <c r="C1090" t="s">
        <v>966</v>
      </c>
      <c r="D1090" t="s">
        <v>312</v>
      </c>
    </row>
    <row r="1091" spans="1:4" x14ac:dyDescent="0.25">
      <c r="A1091" t="s">
        <v>207</v>
      </c>
      <c r="B1091">
        <v>1167</v>
      </c>
      <c r="C1091" t="s">
        <v>967</v>
      </c>
      <c r="D1091" t="s">
        <v>294</v>
      </c>
    </row>
    <row r="1092" spans="1:4" x14ac:dyDescent="0.25">
      <c r="A1092" t="s">
        <v>210</v>
      </c>
      <c r="B1092">
        <v>1171</v>
      </c>
      <c r="C1092" t="s">
        <v>968</v>
      </c>
      <c r="D1092" t="s">
        <v>209</v>
      </c>
    </row>
    <row r="1093" spans="1:4" x14ac:dyDescent="0.25">
      <c r="A1093" t="s">
        <v>213</v>
      </c>
      <c r="B1093">
        <v>1175</v>
      </c>
      <c r="C1093" t="s">
        <v>969</v>
      </c>
      <c r="D1093" t="s">
        <v>212</v>
      </c>
    </row>
    <row r="1094" spans="1:4" x14ac:dyDescent="0.25">
      <c r="A1094" t="s">
        <v>216</v>
      </c>
      <c r="B1094">
        <v>1179</v>
      </c>
      <c r="C1094" t="s">
        <v>970</v>
      </c>
      <c r="D1094" t="s">
        <v>215</v>
      </c>
    </row>
    <row r="1095" spans="1:4" x14ac:dyDescent="0.25">
      <c r="A1095" t="s">
        <v>218</v>
      </c>
      <c r="B1095">
        <v>1183</v>
      </c>
      <c r="C1095" t="s">
        <v>971</v>
      </c>
      <c r="D1095" t="s">
        <v>220</v>
      </c>
    </row>
    <row r="1096" spans="1:4" x14ac:dyDescent="0.25">
      <c r="A1096" t="s">
        <v>221</v>
      </c>
      <c r="B1096">
        <v>1187</v>
      </c>
      <c r="C1096" t="s">
        <v>972</v>
      </c>
      <c r="D1096" t="s">
        <v>212</v>
      </c>
    </row>
    <row r="1097" spans="1:4" x14ac:dyDescent="0.25">
      <c r="A1097" t="s">
        <v>224</v>
      </c>
      <c r="B1097">
        <v>1191</v>
      </c>
      <c r="C1097" t="s">
        <v>973</v>
      </c>
      <c r="D1097" t="s">
        <v>215</v>
      </c>
    </row>
    <row r="1098" spans="1:4" x14ac:dyDescent="0.25">
      <c r="A1098" t="s">
        <v>227</v>
      </c>
      <c r="B1098">
        <v>1195</v>
      </c>
      <c r="C1098" t="s">
        <v>974</v>
      </c>
      <c r="D1098" t="s">
        <v>220</v>
      </c>
    </row>
    <row r="1099" spans="1:4" x14ac:dyDescent="0.25">
      <c r="A1099" t="s">
        <v>230</v>
      </c>
      <c r="B1099">
        <v>1199</v>
      </c>
      <c r="C1099" t="s">
        <v>975</v>
      </c>
      <c r="D1099" t="s">
        <v>215</v>
      </c>
    </row>
    <row r="1100" spans="1:4" x14ac:dyDescent="0.25">
      <c r="A1100" t="s">
        <v>233</v>
      </c>
      <c r="B1100">
        <v>1203</v>
      </c>
      <c r="C1100" t="s">
        <v>976</v>
      </c>
      <c r="D1100" t="s">
        <v>220</v>
      </c>
    </row>
    <row r="1101" spans="1:4" x14ac:dyDescent="0.25">
      <c r="A1101" t="s">
        <v>236</v>
      </c>
      <c r="B1101">
        <v>1207</v>
      </c>
      <c r="C1101" t="s">
        <v>977</v>
      </c>
      <c r="D1101" t="s">
        <v>212</v>
      </c>
    </row>
    <row r="1102" spans="1:4" x14ac:dyDescent="0.25">
      <c r="A1102" t="s">
        <v>239</v>
      </c>
      <c r="B1102">
        <v>1211</v>
      </c>
      <c r="C1102" t="s">
        <v>978</v>
      </c>
      <c r="D1102" t="s">
        <v>215</v>
      </c>
    </row>
    <row r="1103" spans="1:4" x14ac:dyDescent="0.25">
      <c r="A1103" t="s">
        <v>242</v>
      </c>
      <c r="B1103">
        <v>1215</v>
      </c>
      <c r="C1103" t="s">
        <v>979</v>
      </c>
      <c r="D1103" t="s">
        <v>220</v>
      </c>
    </row>
    <row r="1104" spans="1:4" x14ac:dyDescent="0.25">
      <c r="A1104" t="s">
        <v>244</v>
      </c>
      <c r="B1104">
        <v>1219</v>
      </c>
      <c r="C1104" t="s">
        <v>980</v>
      </c>
      <c r="D1104" t="s">
        <v>212</v>
      </c>
    </row>
    <row r="1105" spans="1:4" x14ac:dyDescent="0.25">
      <c r="A1105" t="s">
        <v>247</v>
      </c>
      <c r="B1105">
        <v>1223</v>
      </c>
      <c r="C1105" t="s">
        <v>981</v>
      </c>
      <c r="D1105" t="s">
        <v>212</v>
      </c>
    </row>
    <row r="1106" spans="1:4" x14ac:dyDescent="0.25">
      <c r="A1106" t="s">
        <v>249</v>
      </c>
      <c r="B1106">
        <v>1227</v>
      </c>
      <c r="C1106" t="s">
        <v>1000</v>
      </c>
      <c r="D1106" t="s">
        <v>317</v>
      </c>
    </row>
    <row r="1107" spans="1:4" x14ac:dyDescent="0.25">
      <c r="A1107" t="s">
        <v>251</v>
      </c>
      <c r="B1107">
        <v>1231</v>
      </c>
      <c r="C1107" t="s">
        <v>983</v>
      </c>
      <c r="D1107" t="s">
        <v>215</v>
      </c>
    </row>
    <row r="1108" spans="1:4" x14ac:dyDescent="0.25">
      <c r="A1108" t="s">
        <v>253</v>
      </c>
      <c r="B1108">
        <v>1235</v>
      </c>
      <c r="C1108" t="s">
        <v>984</v>
      </c>
      <c r="D1108" t="s">
        <v>220</v>
      </c>
    </row>
    <row r="1109" spans="1:4" x14ac:dyDescent="0.25">
      <c r="A1109" t="s">
        <v>255</v>
      </c>
      <c r="B1109">
        <v>1239</v>
      </c>
      <c r="C1109" t="s">
        <v>1001</v>
      </c>
      <c r="D1109" t="s">
        <v>135</v>
      </c>
    </row>
    <row r="1110" spans="1:4" x14ac:dyDescent="0.25">
      <c r="A1110" t="s">
        <v>257</v>
      </c>
      <c r="B1110">
        <v>1243</v>
      </c>
      <c r="C1110" t="s">
        <v>986</v>
      </c>
      <c r="D1110" t="s">
        <v>273</v>
      </c>
    </row>
    <row r="1111" spans="1:4" x14ac:dyDescent="0.25">
      <c r="A1111" t="s">
        <v>259</v>
      </c>
      <c r="B1111">
        <v>1247</v>
      </c>
      <c r="C1111" t="s">
        <v>987</v>
      </c>
      <c r="D1111" t="s">
        <v>273</v>
      </c>
    </row>
    <row r="1112" spans="1:4" x14ac:dyDescent="0.25">
      <c r="A1112" t="s">
        <v>261</v>
      </c>
      <c r="B1112">
        <v>1251</v>
      </c>
      <c r="C1112" t="s">
        <v>988</v>
      </c>
      <c r="D1112" t="s">
        <v>276</v>
      </c>
    </row>
    <row r="1113" spans="1:4" x14ac:dyDescent="0.25">
      <c r="A1113" t="s">
        <v>263</v>
      </c>
      <c r="B1113">
        <v>1255</v>
      </c>
      <c r="C1113" t="s">
        <v>989</v>
      </c>
      <c r="D1113" t="s">
        <v>226</v>
      </c>
    </row>
    <row r="1114" spans="1:4" x14ac:dyDescent="0.25">
      <c r="A1114" t="s">
        <v>265</v>
      </c>
      <c r="B1114">
        <v>1259</v>
      </c>
      <c r="C1114" t="s">
        <v>990</v>
      </c>
      <c r="D1114" t="s">
        <v>232</v>
      </c>
    </row>
    <row r="1115" spans="1:4" x14ac:dyDescent="0.25">
      <c r="A1115" t="s">
        <v>267</v>
      </c>
      <c r="B1115">
        <v>1263</v>
      </c>
      <c r="C1115" t="s">
        <v>991</v>
      </c>
      <c r="D1115" t="s">
        <v>352</v>
      </c>
    </row>
    <row r="1116" spans="1:4" x14ac:dyDescent="0.25">
      <c r="A1116" t="s">
        <v>269</v>
      </c>
      <c r="B1116">
        <v>1267</v>
      </c>
      <c r="C1116" t="s">
        <v>992</v>
      </c>
      <c r="D1116" t="s">
        <v>235</v>
      </c>
    </row>
    <row r="1117" spans="1:4" x14ac:dyDescent="0.25">
      <c r="A1117" t="s">
        <v>271</v>
      </c>
      <c r="B1117">
        <v>1271</v>
      </c>
      <c r="C1117" t="s">
        <v>993</v>
      </c>
      <c r="D1117" t="s">
        <v>238</v>
      </c>
    </row>
    <row r="1118" spans="1:4" x14ac:dyDescent="0.25">
      <c r="A1118" t="s">
        <v>274</v>
      </c>
      <c r="B1118">
        <v>1275</v>
      </c>
      <c r="C1118" t="s">
        <v>994</v>
      </c>
      <c r="D1118" t="s">
        <v>415</v>
      </c>
    </row>
    <row r="1119" spans="1:4" x14ac:dyDescent="0.25">
      <c r="A1119" t="s">
        <v>277</v>
      </c>
      <c r="B1119">
        <v>1279</v>
      </c>
      <c r="C1119" t="s">
        <v>1048</v>
      </c>
      <c r="D1119" t="s">
        <v>454</v>
      </c>
    </row>
    <row r="1120" spans="1:4" x14ac:dyDescent="0.25">
      <c r="A1120" t="s">
        <v>280</v>
      </c>
      <c r="B1120">
        <v>1283</v>
      </c>
      <c r="C1120" t="s">
        <v>1049</v>
      </c>
      <c r="D1120" t="s">
        <v>455</v>
      </c>
    </row>
    <row r="1121" spans="1:4" x14ac:dyDescent="0.25">
      <c r="A1121" t="s">
        <v>355</v>
      </c>
      <c r="B1121">
        <v>1287</v>
      </c>
      <c r="C1121" t="s">
        <v>997</v>
      </c>
      <c r="D1121" t="s">
        <v>279</v>
      </c>
    </row>
    <row r="1122" spans="1:4" x14ac:dyDescent="0.25">
      <c r="A1122" t="s">
        <v>357</v>
      </c>
      <c r="B1122">
        <v>1291</v>
      </c>
      <c r="C1122" t="s">
        <v>998</v>
      </c>
      <c r="D1122" t="s">
        <v>229</v>
      </c>
    </row>
    <row r="1123" spans="1:4" x14ac:dyDescent="0.25">
      <c r="A1123" t="s">
        <v>359</v>
      </c>
      <c r="B1123">
        <v>1295</v>
      </c>
      <c r="C1123" t="s">
        <v>1002</v>
      </c>
      <c r="D1123" t="s">
        <v>351</v>
      </c>
    </row>
    <row r="1124" spans="1:4" x14ac:dyDescent="0.25">
      <c r="A1124" t="s">
        <v>456</v>
      </c>
      <c r="B1124">
        <v>1299</v>
      </c>
      <c r="C1124" t="s">
        <v>1003</v>
      </c>
      <c r="D1124" t="s">
        <v>353</v>
      </c>
    </row>
    <row r="1125" spans="1:4" x14ac:dyDescent="0.25">
      <c r="A1125" t="s">
        <v>958</v>
      </c>
      <c r="B1125">
        <v>1303</v>
      </c>
      <c r="C1125" t="s">
        <v>1004</v>
      </c>
      <c r="D1125" t="s">
        <v>246</v>
      </c>
    </row>
    <row r="1126" spans="1:4" x14ac:dyDescent="0.25">
      <c r="A1126" t="s">
        <v>1016</v>
      </c>
      <c r="B1126">
        <v>1307</v>
      </c>
      <c r="C1126" t="s">
        <v>1037</v>
      </c>
      <c r="D1126" t="s">
        <v>279</v>
      </c>
    </row>
    <row r="1127" spans="1:4" x14ac:dyDescent="0.25">
      <c r="A1127" t="s">
        <v>1018</v>
      </c>
      <c r="B1127">
        <v>1311</v>
      </c>
      <c r="C1127" t="s">
        <v>1038</v>
      </c>
      <c r="D1127" t="s">
        <v>229</v>
      </c>
    </row>
    <row r="1128" spans="1:4" x14ac:dyDescent="0.25">
      <c r="A1128" t="s">
        <v>1020</v>
      </c>
      <c r="B1128">
        <v>1315</v>
      </c>
      <c r="C1128" t="s">
        <v>1043</v>
      </c>
      <c r="D1128" t="s">
        <v>351</v>
      </c>
    </row>
    <row r="1129" spans="1:4" x14ac:dyDescent="0.25">
      <c r="A1129" t="s">
        <v>1022</v>
      </c>
      <c r="B1129">
        <v>1319</v>
      </c>
      <c r="C1129" t="s">
        <v>1044</v>
      </c>
      <c r="D1129" t="s">
        <v>353</v>
      </c>
    </row>
    <row r="1130" spans="1:4" x14ac:dyDescent="0.25">
      <c r="A1130" t="s">
        <v>1029</v>
      </c>
      <c r="B1130">
        <v>1323</v>
      </c>
      <c r="C1130" t="s">
        <v>1041</v>
      </c>
      <c r="D1130" t="s">
        <v>279</v>
      </c>
    </row>
    <row r="1131" spans="1:4" x14ac:dyDescent="0.25">
      <c r="A1131" t="s">
        <v>1031</v>
      </c>
      <c r="B1131">
        <v>1327</v>
      </c>
      <c r="C1131" t="s">
        <v>1042</v>
      </c>
      <c r="D1131" t="s">
        <v>229</v>
      </c>
    </row>
    <row r="1132" spans="1:4" x14ac:dyDescent="0.25">
      <c r="A1132" t="s">
        <v>1033</v>
      </c>
      <c r="B1132">
        <v>1331</v>
      </c>
      <c r="C1132" t="s">
        <v>1045</v>
      </c>
      <c r="D1132" t="s">
        <v>351</v>
      </c>
    </row>
    <row r="1133" spans="1:4" x14ac:dyDescent="0.25">
      <c r="A1133" t="s">
        <v>1046</v>
      </c>
      <c r="B1133">
        <v>1335</v>
      </c>
      <c r="C1133" t="s">
        <v>1047</v>
      </c>
      <c r="D1133" t="s">
        <v>353</v>
      </c>
    </row>
    <row r="1134" spans="1:4" x14ac:dyDescent="0.25">
      <c r="A1134" t="s">
        <v>1052</v>
      </c>
      <c r="B1134">
        <v>1339</v>
      </c>
      <c r="C1134" t="s">
        <v>1054</v>
      </c>
      <c r="D1134" t="s">
        <v>354</v>
      </c>
    </row>
    <row r="1135" spans="1:4" x14ac:dyDescent="0.25">
      <c r="A1135" t="s">
        <v>1055</v>
      </c>
      <c r="B1135">
        <v>1343</v>
      </c>
      <c r="C1135" t="s">
        <v>1056</v>
      </c>
      <c r="D1135" t="s">
        <v>354</v>
      </c>
    </row>
    <row r="1136" spans="1:4" x14ac:dyDescent="0.25">
      <c r="A1136" t="s">
        <v>1077</v>
      </c>
      <c r="B1136">
        <v>1347</v>
      </c>
      <c r="C1136" t="s">
        <v>1078</v>
      </c>
      <c r="D1136" t="s">
        <v>241</v>
      </c>
    </row>
    <row r="1137" spans="1:4" x14ac:dyDescent="0.25">
      <c r="A1137" t="s">
        <v>1091</v>
      </c>
      <c r="B1137">
        <v>1351</v>
      </c>
      <c r="C1137" t="s">
        <v>1092</v>
      </c>
      <c r="D1137" t="s">
        <v>349</v>
      </c>
    </row>
    <row r="1138" spans="1:4" x14ac:dyDescent="0.25">
      <c r="A1138" t="s">
        <v>1096</v>
      </c>
      <c r="B1138">
        <v>1355</v>
      </c>
      <c r="C1138" t="s">
        <v>1097</v>
      </c>
      <c r="D1138" t="s">
        <v>317</v>
      </c>
    </row>
    <row r="1139" spans="1:4" x14ac:dyDescent="0.25">
      <c r="A1139" t="s">
        <v>1110</v>
      </c>
      <c r="B1139">
        <v>1359</v>
      </c>
      <c r="C1139" t="s">
        <v>1111</v>
      </c>
      <c r="D1139" t="s">
        <v>455</v>
      </c>
    </row>
    <row r="1153" spans="1:12" x14ac:dyDescent="0.25">
      <c r="A1153" t="s">
        <v>101</v>
      </c>
      <c r="B1153" t="s">
        <v>101</v>
      </c>
      <c r="C1153" t="s">
        <v>101</v>
      </c>
      <c r="D1153" t="s">
        <v>101</v>
      </c>
      <c r="E1153" t="s">
        <v>101</v>
      </c>
      <c r="F1153" t="s">
        <v>101</v>
      </c>
      <c r="G1153" t="s">
        <v>101</v>
      </c>
      <c r="H1153" t="s">
        <v>101</v>
      </c>
      <c r="I1153" t="s">
        <v>101</v>
      </c>
      <c r="J1153" t="s">
        <v>101</v>
      </c>
      <c r="K1153" t="s">
        <v>101</v>
      </c>
      <c r="L1153" t="s">
        <v>101</v>
      </c>
    </row>
    <row r="1154" spans="1:12" x14ac:dyDescent="0.25">
      <c r="A1154" t="s">
        <v>417</v>
      </c>
      <c r="B1154" t="s">
        <v>418</v>
      </c>
      <c r="C1154" t="s">
        <v>419</v>
      </c>
      <c r="D1154" t="s">
        <v>420</v>
      </c>
      <c r="E1154" t="s">
        <v>421</v>
      </c>
      <c r="F1154" t="s">
        <v>422</v>
      </c>
      <c r="G1154" t="s">
        <v>423</v>
      </c>
      <c r="H1154" t="s">
        <v>424</v>
      </c>
      <c r="I1154" t="s">
        <v>425</v>
      </c>
      <c r="J1154" t="s">
        <v>426</v>
      </c>
      <c r="K1154" t="s">
        <v>427</v>
      </c>
      <c r="L1154" t="s">
        <v>428</v>
      </c>
    </row>
    <row r="1155" spans="1:12" x14ac:dyDescent="0.25">
      <c r="A1155" t="s">
        <v>1011</v>
      </c>
    </row>
    <row r="1157" spans="1:12" x14ac:dyDescent="0.25">
      <c r="A1157" t="s">
        <v>429</v>
      </c>
      <c r="B1157" t="s">
        <v>429</v>
      </c>
    </row>
    <row r="1158" spans="1:12" x14ac:dyDescent="0.25">
      <c r="A1158" t="s">
        <v>430</v>
      </c>
    </row>
    <row r="1159" spans="1:12" x14ac:dyDescent="0.25">
      <c r="B1159" t="str">
        <f ca="1">CONCATENATE("&gt;",YEAR(TODAY()))</f>
        <v>&gt;2020</v>
      </c>
    </row>
    <row r="1160" spans="1:12" x14ac:dyDescent="0.25">
      <c r="A1160" t="s">
        <v>1012</v>
      </c>
    </row>
    <row r="1162" spans="1:12" x14ac:dyDescent="0.25">
      <c r="A1162" t="s">
        <v>282</v>
      </c>
      <c r="B1162" t="s">
        <v>282</v>
      </c>
    </row>
    <row r="1163" spans="1:12" x14ac:dyDescent="0.25">
      <c r="A1163" t="s">
        <v>283</v>
      </c>
      <c r="B1163" t="s">
        <v>284</v>
      </c>
    </row>
    <row r="1164" spans="1:12" x14ac:dyDescent="0.25">
      <c r="A1164" t="s">
        <v>1013</v>
      </c>
    </row>
    <row r="1166" spans="1:12" x14ac:dyDescent="0.25">
      <c r="A1166" t="s">
        <v>286</v>
      </c>
      <c r="B1166" t="s">
        <v>286</v>
      </c>
    </row>
    <row r="1167" spans="1:12" x14ac:dyDescent="0.25">
      <c r="A1167" t="s">
        <v>287</v>
      </c>
      <c r="B1167" t="s">
        <v>288</v>
      </c>
    </row>
    <row r="1168" spans="1:12" x14ac:dyDescent="0.25">
      <c r="A1168" t="s">
        <v>431</v>
      </c>
    </row>
    <row r="1170" spans="1:2" x14ac:dyDescent="0.25">
      <c r="A1170" t="s">
        <v>290</v>
      </c>
    </row>
    <row r="1171" spans="1:2" x14ac:dyDescent="0.25">
      <c r="A1171" t="s">
        <v>291</v>
      </c>
    </row>
    <row r="1172" spans="1:2" x14ac:dyDescent="0.25">
      <c r="A1172" t="s">
        <v>292</v>
      </c>
    </row>
    <row r="1174" spans="1:2" x14ac:dyDescent="0.25">
      <c r="A1174" t="s">
        <v>312</v>
      </c>
      <c r="B1174" t="s">
        <v>313</v>
      </c>
    </row>
    <row r="1175" spans="1:2" x14ac:dyDescent="0.25">
      <c r="A1175" t="s">
        <v>310</v>
      </c>
      <c r="B1175" t="str">
        <f>"=Benefit not given"</f>
        <v>=Benefit not given</v>
      </c>
    </row>
    <row r="1176" spans="1:2" x14ac:dyDescent="0.25">
      <c r="A1176" t="s">
        <v>432</v>
      </c>
    </row>
    <row r="1178" spans="1:2" x14ac:dyDescent="0.25">
      <c r="A1178" t="s">
        <v>313</v>
      </c>
      <c r="B1178" t="s">
        <v>315</v>
      </c>
    </row>
    <row r="1179" spans="1:2" x14ac:dyDescent="0.25">
      <c r="A1179" t="str">
        <f>"=Benefit not given"</f>
        <v>=Benefit not given</v>
      </c>
      <c r="B1179" t="s">
        <v>291</v>
      </c>
    </row>
    <row r="1180" spans="1:2" x14ac:dyDescent="0.25">
      <c r="A1180" t="s">
        <v>433</v>
      </c>
    </row>
    <row r="1182" spans="1:2" x14ac:dyDescent="0.25">
      <c r="A1182" t="s">
        <v>313</v>
      </c>
      <c r="B1182" t="s">
        <v>317</v>
      </c>
    </row>
    <row r="1183" spans="1:2" x14ac:dyDescent="0.25">
      <c r="A1183" t="str">
        <f>"=Benefit not given"</f>
        <v>=Benefit not given</v>
      </c>
      <c r="B1183" t="s">
        <v>291</v>
      </c>
    </row>
    <row r="1184" spans="1:2" x14ac:dyDescent="0.25">
      <c r="A1184" t="s">
        <v>434</v>
      </c>
    </row>
    <row r="1186" spans="1:2" x14ac:dyDescent="0.25">
      <c r="A1186" t="s">
        <v>312</v>
      </c>
      <c r="B1186" t="s">
        <v>313</v>
      </c>
    </row>
    <row r="1187" spans="1:2" x14ac:dyDescent="0.25">
      <c r="A1187" t="s">
        <v>310</v>
      </c>
      <c r="B1187" t="str">
        <f>"=House to Non full time service Director"</f>
        <v>=House to Non full time service Director</v>
      </c>
    </row>
    <row r="1188" spans="1:2" x14ac:dyDescent="0.25">
      <c r="A1188" t="s">
        <v>435</v>
      </c>
    </row>
    <row r="1190" spans="1:2" x14ac:dyDescent="0.25">
      <c r="A1190" t="s">
        <v>313</v>
      </c>
      <c r="B1190" t="s">
        <v>315</v>
      </c>
    </row>
    <row r="1191" spans="1:2" x14ac:dyDescent="0.25">
      <c r="A1191" t="str">
        <f>"=House to Non full time service Director"</f>
        <v>=House to Non full time service Director</v>
      </c>
      <c r="B1191" t="s">
        <v>291</v>
      </c>
    </row>
    <row r="1192" spans="1:2" x14ac:dyDescent="0.25">
      <c r="A1192" t="s">
        <v>320</v>
      </c>
    </row>
    <row r="1194" spans="1:2" x14ac:dyDescent="0.25">
      <c r="A1194" t="s">
        <v>313</v>
      </c>
      <c r="B1194" t="s">
        <v>317</v>
      </c>
    </row>
    <row r="1195" spans="1:2" x14ac:dyDescent="0.25">
      <c r="A1195" t="str">
        <f>"=House to Non full time service Director"</f>
        <v>=House to Non full time service Director</v>
      </c>
      <c r="B1195" t="s">
        <v>291</v>
      </c>
    </row>
    <row r="1196" spans="1:2" x14ac:dyDescent="0.25">
      <c r="A1196" t="s">
        <v>321</v>
      </c>
    </row>
    <row r="1198" spans="1:2" x14ac:dyDescent="0.25">
      <c r="A1198" t="s">
        <v>313</v>
      </c>
      <c r="B1198" t="s">
        <v>315</v>
      </c>
    </row>
    <row r="1199" spans="1:2" x14ac:dyDescent="0.25">
      <c r="A1199" t="s">
        <v>323</v>
      </c>
      <c r="B1199" t="s">
        <v>310</v>
      </c>
    </row>
    <row r="1200" spans="1:2" x14ac:dyDescent="0.25">
      <c r="A1200" t="s">
        <v>322</v>
      </c>
    </row>
    <row r="1202" spans="1:2" x14ac:dyDescent="0.25">
      <c r="A1202" t="s">
        <v>313</v>
      </c>
      <c r="B1202" t="s">
        <v>317</v>
      </c>
    </row>
    <row r="1203" spans="1:2" x14ac:dyDescent="0.25">
      <c r="A1203" t="s">
        <v>323</v>
      </c>
      <c r="B1203" t="s">
        <v>310</v>
      </c>
    </row>
    <row r="1204" spans="1:2" x14ac:dyDescent="0.25">
      <c r="A1204" t="s">
        <v>324</v>
      </c>
    </row>
    <row r="1206" spans="1:2" x14ac:dyDescent="0.25">
      <c r="A1206" t="s">
        <v>312</v>
      </c>
      <c r="B1206" t="s">
        <v>313</v>
      </c>
    </row>
    <row r="1207" spans="1:2" x14ac:dyDescent="0.25">
      <c r="A1207" t="s">
        <v>291</v>
      </c>
      <c r="B1207" t="s">
        <v>323</v>
      </c>
    </row>
    <row r="1208" spans="1:2" x14ac:dyDescent="0.25">
      <c r="A1208" t="s">
        <v>436</v>
      </c>
    </row>
    <row r="1210" spans="1:2" x14ac:dyDescent="0.25">
      <c r="A1210" t="s">
        <v>313</v>
      </c>
      <c r="B1210" t="s">
        <v>315</v>
      </c>
    </row>
    <row r="1211" spans="1:2" x14ac:dyDescent="0.25">
      <c r="A1211" t="s">
        <v>437</v>
      </c>
      <c r="B1211" t="s">
        <v>310</v>
      </c>
    </row>
    <row r="1212" spans="1:2" x14ac:dyDescent="0.25">
      <c r="A1212" t="s">
        <v>326</v>
      </c>
    </row>
    <row r="1214" spans="1:2" x14ac:dyDescent="0.25">
      <c r="A1214" t="s">
        <v>313</v>
      </c>
      <c r="B1214" t="s">
        <v>317</v>
      </c>
    </row>
    <row r="1215" spans="1:2" x14ac:dyDescent="0.25">
      <c r="A1215" t="s">
        <v>437</v>
      </c>
      <c r="B1215" t="s">
        <v>310</v>
      </c>
    </row>
    <row r="1216" spans="1:2" x14ac:dyDescent="0.25">
      <c r="A1216" t="s">
        <v>327</v>
      </c>
    </row>
    <row r="1218" spans="1:2" x14ac:dyDescent="0.25">
      <c r="A1218" t="s">
        <v>312</v>
      </c>
      <c r="B1218" t="s">
        <v>313</v>
      </c>
    </row>
    <row r="1219" spans="1:2" x14ac:dyDescent="0.25">
      <c r="A1219" t="s">
        <v>291</v>
      </c>
      <c r="B1219" t="s">
        <v>437</v>
      </c>
    </row>
    <row r="1220" spans="1:2" x14ac:dyDescent="0.25">
      <c r="A1220" t="s">
        <v>438</v>
      </c>
    </row>
    <row r="1222" spans="1:2" x14ac:dyDescent="0.25">
      <c r="A1222" t="s">
        <v>312</v>
      </c>
      <c r="B1222" t="s">
        <v>313</v>
      </c>
    </row>
    <row r="1223" spans="1:2" x14ac:dyDescent="0.25">
      <c r="A1223" t="s">
        <v>291</v>
      </c>
      <c r="B1223" t="str">
        <f>"=Agriculture Farm"</f>
        <v>=Agriculture Farm</v>
      </c>
    </row>
    <row r="1224" spans="1:2" x14ac:dyDescent="0.25">
      <c r="A1224" t="s">
        <v>439</v>
      </c>
    </row>
    <row r="1226" spans="1:2" x14ac:dyDescent="0.25">
      <c r="A1226" t="s">
        <v>366</v>
      </c>
    </row>
    <row r="1227" spans="1:2" x14ac:dyDescent="0.25">
      <c r="A1227" t="s">
        <v>310</v>
      </c>
    </row>
    <row r="1228" spans="1:2" x14ac:dyDescent="0.25">
      <c r="A1228" t="s">
        <v>367</v>
      </c>
    </row>
    <row r="1230" spans="1:2" x14ac:dyDescent="0.25">
      <c r="A1230" t="s">
        <v>313</v>
      </c>
      <c r="B1230" t="s">
        <v>315</v>
      </c>
    </row>
    <row r="1231" spans="1:2" x14ac:dyDescent="0.25">
      <c r="A1231" t="str">
        <f>"=Agriculture Farm"</f>
        <v>=Agriculture Farm</v>
      </c>
      <c r="B1231" t="s">
        <v>291</v>
      </c>
    </row>
    <row r="1232" spans="1:2" x14ac:dyDescent="0.25">
      <c r="A1232" t="s">
        <v>330</v>
      </c>
    </row>
    <row r="1234" spans="1:2" x14ac:dyDescent="0.25">
      <c r="A1234" t="s">
        <v>313</v>
      </c>
      <c r="B1234" t="s">
        <v>317</v>
      </c>
    </row>
    <row r="1235" spans="1:2" x14ac:dyDescent="0.25">
      <c r="A1235" t="str">
        <f>"=Agriculture Farm"</f>
        <v>=Agriculture Farm</v>
      </c>
      <c r="B1235" t="s">
        <v>291</v>
      </c>
    </row>
    <row r="1236" spans="1:2" x14ac:dyDescent="0.25">
      <c r="A1236" t="s">
        <v>331</v>
      </c>
    </row>
    <row r="1238" spans="1:2" x14ac:dyDescent="0.25">
      <c r="A1238" t="s">
        <v>313</v>
      </c>
      <c r="B1238" t="s">
        <v>440</v>
      </c>
    </row>
    <row r="1239" spans="1:2" x14ac:dyDescent="0.25">
      <c r="A1239" t="str">
        <f>"=Agriculture Farm"</f>
        <v>=Agriculture Farm</v>
      </c>
      <c r="B1239" t="s">
        <v>291</v>
      </c>
    </row>
    <row r="1240" spans="1:2" x14ac:dyDescent="0.25">
      <c r="A1240" t="s">
        <v>365</v>
      </c>
    </row>
    <row r="1242" spans="1:2" x14ac:dyDescent="0.25">
      <c r="A1242" t="s">
        <v>296</v>
      </c>
    </row>
    <row r="1243" spans="1:2" x14ac:dyDescent="0.25">
      <c r="A1243" t="s">
        <v>291</v>
      </c>
    </row>
    <row r="1244" spans="1:2" x14ac:dyDescent="0.25">
      <c r="A1244" t="s">
        <v>441</v>
      </c>
    </row>
    <row r="1246" spans="1:2" x14ac:dyDescent="0.25">
      <c r="A1246" t="s">
        <v>298</v>
      </c>
    </row>
    <row r="1247" spans="1:2" x14ac:dyDescent="0.25">
      <c r="A1247" t="s">
        <v>291</v>
      </c>
    </row>
    <row r="1248" spans="1:2" x14ac:dyDescent="0.25">
      <c r="A1248" t="s">
        <v>442</v>
      </c>
    </row>
    <row r="1250" spans="1:1" x14ac:dyDescent="0.25">
      <c r="A1250" t="s">
        <v>300</v>
      </c>
    </row>
    <row r="1251" spans="1:1" x14ac:dyDescent="0.25">
      <c r="A1251" t="s">
        <v>291</v>
      </c>
    </row>
    <row r="1252" spans="1:1" x14ac:dyDescent="0.25">
      <c r="A1252" t="s">
        <v>301</v>
      </c>
    </row>
    <row r="1254" spans="1:1" x14ac:dyDescent="0.25">
      <c r="A1254" t="s">
        <v>302</v>
      </c>
    </row>
    <row r="1255" spans="1:1" x14ac:dyDescent="0.25">
      <c r="A1255" t="s">
        <v>291</v>
      </c>
    </row>
    <row r="1256" spans="1:1" x14ac:dyDescent="0.25">
      <c r="A1256" t="s">
        <v>303</v>
      </c>
    </row>
    <row r="1258" spans="1:1" x14ac:dyDescent="0.25">
      <c r="A1258" t="s">
        <v>304</v>
      </c>
    </row>
    <row r="1259" spans="1:1" x14ac:dyDescent="0.25">
      <c r="A1259" t="s">
        <v>291</v>
      </c>
    </row>
    <row r="1260" spans="1:1" x14ac:dyDescent="0.25">
      <c r="A1260" t="s">
        <v>443</v>
      </c>
    </row>
    <row r="1262" spans="1:1" x14ac:dyDescent="0.25">
      <c r="A1262" t="s">
        <v>209</v>
      </c>
    </row>
    <row r="1263" spans="1:1" x14ac:dyDescent="0.25">
      <c r="A1263" t="s">
        <v>291</v>
      </c>
    </row>
    <row r="1264" spans="1:1" x14ac:dyDescent="0.25">
      <c r="A1264" t="s">
        <v>361</v>
      </c>
    </row>
    <row r="1266" spans="1:1" x14ac:dyDescent="0.25">
      <c r="A1266" t="s">
        <v>241</v>
      </c>
    </row>
    <row r="1267" spans="1:1" x14ac:dyDescent="0.25">
      <c r="A1267" t="s">
        <v>291</v>
      </c>
    </row>
    <row r="1268" spans="1:1" x14ac:dyDescent="0.25">
      <c r="A1268" t="s">
        <v>457</v>
      </c>
    </row>
    <row r="1270" spans="1:1" x14ac:dyDescent="0.25">
      <c r="A1270" t="s">
        <v>337</v>
      </c>
    </row>
    <row r="1271" spans="1:1" x14ac:dyDescent="0.25">
      <c r="A1271" t="s">
        <v>291</v>
      </c>
    </row>
    <row r="1272" spans="1:1" x14ac:dyDescent="0.25">
      <c r="A1272" t="s">
        <v>363</v>
      </c>
    </row>
    <row r="1274" spans="1:1" x14ac:dyDescent="0.25">
      <c r="A1274" t="s">
        <v>246</v>
      </c>
    </row>
    <row r="1275" spans="1:1" x14ac:dyDescent="0.25">
      <c r="A1275" t="s">
        <v>291</v>
      </c>
    </row>
    <row r="1276" spans="1:1" x14ac:dyDescent="0.25">
      <c r="A1276" t="s">
        <v>364</v>
      </c>
    </row>
    <row r="1278" spans="1:1" x14ac:dyDescent="0.25">
      <c r="A1278" t="s">
        <v>135</v>
      </c>
    </row>
    <row r="1279" spans="1:1" x14ac:dyDescent="0.25">
      <c r="A1279" t="s">
        <v>291</v>
      </c>
    </row>
    <row r="1280" spans="1:1" x14ac:dyDescent="0.25">
      <c r="A1280" t="s">
        <v>458</v>
      </c>
    </row>
    <row r="1282" spans="1:3" x14ac:dyDescent="0.25">
      <c r="A1282" t="s">
        <v>132</v>
      </c>
    </row>
    <row r="1283" spans="1:3" x14ac:dyDescent="0.25">
      <c r="A1283" t="s">
        <v>310</v>
      </c>
    </row>
    <row r="1284" spans="1:3" x14ac:dyDescent="0.25">
      <c r="A1284" s="127" t="s">
        <v>1108</v>
      </c>
    </row>
    <row r="1286" spans="1:3" x14ac:dyDescent="0.25">
      <c r="A1286" t="s">
        <v>282</v>
      </c>
      <c r="B1286" t="s">
        <v>286</v>
      </c>
      <c r="C1286" t="s">
        <v>332</v>
      </c>
    </row>
    <row r="1287" spans="1:3" x14ac:dyDescent="0.25">
      <c r="A1287" t="str">
        <f>"=Resident"</f>
        <v>=Resident</v>
      </c>
      <c r="B1287" t="str">
        <f>"=Primary Employee"</f>
        <v>=Primary Employee</v>
      </c>
      <c r="C1287" t="s">
        <v>310</v>
      </c>
    </row>
    <row r="1288" spans="1:3" x14ac:dyDescent="0.25">
      <c r="A1288" t="s">
        <v>368</v>
      </c>
    </row>
    <row r="1290" spans="1:3" x14ac:dyDescent="0.25">
      <c r="A1290" t="s">
        <v>282</v>
      </c>
      <c r="B1290" t="s">
        <v>286</v>
      </c>
      <c r="C1290" t="s">
        <v>206</v>
      </c>
    </row>
    <row r="1291" spans="1:3" x14ac:dyDescent="0.25">
      <c r="A1291" t="str">
        <f>"=Resident"</f>
        <v>=Resident</v>
      </c>
      <c r="B1291" t="str">
        <f>"=Primary Employee"</f>
        <v>=Primary Employee</v>
      </c>
      <c r="C1291" t="s">
        <v>310</v>
      </c>
    </row>
    <row r="1292" spans="1:3" x14ac:dyDescent="0.25">
      <c r="A1292" t="s">
        <v>334</v>
      </c>
    </row>
    <row r="1294" spans="1:3" x14ac:dyDescent="0.25">
      <c r="A1294" t="s">
        <v>282</v>
      </c>
      <c r="B1294" t="s">
        <v>286</v>
      </c>
      <c r="C1294" t="s">
        <v>335</v>
      </c>
    </row>
    <row r="1295" spans="1:3" x14ac:dyDescent="0.25">
      <c r="A1295" t="str">
        <f>"=Resident"</f>
        <v>=Resident</v>
      </c>
      <c r="B1295" t="str">
        <f>"=Primary Employee"</f>
        <v>=Primary Employee</v>
      </c>
      <c r="C1295" t="s">
        <v>310</v>
      </c>
    </row>
    <row r="1296" spans="1:3" x14ac:dyDescent="0.25">
      <c r="A1296" t="s">
        <v>336</v>
      </c>
    </row>
    <row r="1298" spans="1:5" x14ac:dyDescent="0.25">
      <c r="A1298" t="s">
        <v>282</v>
      </c>
      <c r="B1298" t="s">
        <v>286</v>
      </c>
      <c r="C1298" t="s">
        <v>133</v>
      </c>
    </row>
    <row r="1299" spans="1:5" x14ac:dyDescent="0.25">
      <c r="A1299" t="str">
        <f>"=Resident"</f>
        <v>=Resident</v>
      </c>
      <c r="B1299" t="str">
        <f>"=Primary Employee"</f>
        <v>=Primary Employee</v>
      </c>
      <c r="C1299" t="s">
        <v>310</v>
      </c>
    </row>
    <row r="1300" spans="1:5" x14ac:dyDescent="0.25">
      <c r="A1300" t="s">
        <v>369</v>
      </c>
    </row>
    <row r="1302" spans="1:5" x14ac:dyDescent="0.25">
      <c r="A1302" t="s">
        <v>313</v>
      </c>
      <c r="B1302" t="s">
        <v>313</v>
      </c>
      <c r="C1302" t="s">
        <v>313</v>
      </c>
      <c r="D1302" t="s">
        <v>313</v>
      </c>
      <c r="E1302" t="s">
        <v>313</v>
      </c>
    </row>
    <row r="1303" spans="1:5" x14ac:dyDescent="0.25">
      <c r="A1303" t="s">
        <v>951</v>
      </c>
      <c r="B1303" t="s">
        <v>952</v>
      </c>
      <c r="C1303" t="s">
        <v>953</v>
      </c>
      <c r="D1303" t="s">
        <v>954</v>
      </c>
      <c r="E1303" t="s">
        <v>955</v>
      </c>
    </row>
    <row r="1304" spans="1:5" x14ac:dyDescent="0.25">
      <c r="A1304" t="s">
        <v>956</v>
      </c>
    </row>
    <row r="1306" spans="1:5" x14ac:dyDescent="0.25">
      <c r="A1306" t="s">
        <v>282</v>
      </c>
      <c r="B1306" t="s">
        <v>286</v>
      </c>
      <c r="C1306" t="s">
        <v>332</v>
      </c>
    </row>
    <row r="1307" spans="1:5" x14ac:dyDescent="0.25">
      <c r="A1307" t="str">
        <f>"=Non-Resident"</f>
        <v>=Non-Resident</v>
      </c>
      <c r="B1307" t="str">
        <f>"=Primary Employee"</f>
        <v>=Primary Employee</v>
      </c>
      <c r="C1307" t="s">
        <v>291</v>
      </c>
    </row>
    <row r="1308" spans="1:5" x14ac:dyDescent="0.25">
      <c r="A1308" t="s">
        <v>1059</v>
      </c>
    </row>
    <row r="1310" spans="1:5" x14ac:dyDescent="0.25">
      <c r="A1310" t="s">
        <v>282</v>
      </c>
      <c r="B1310" t="s">
        <v>286</v>
      </c>
      <c r="C1310" t="s">
        <v>206</v>
      </c>
    </row>
    <row r="1311" spans="1:5" x14ac:dyDescent="0.25">
      <c r="A1311" t="str">
        <f>"=Non-Resident"</f>
        <v>=Non-Resident</v>
      </c>
      <c r="B1311" t="str">
        <f>"=Primary Employee"</f>
        <v>=Primary Employee</v>
      </c>
      <c r="C1311" t="s">
        <v>310</v>
      </c>
    </row>
    <row r="1312" spans="1:5" x14ac:dyDescent="0.25">
      <c r="A1312" t="s">
        <v>1060</v>
      </c>
    </row>
    <row r="1314" spans="1:3" x14ac:dyDescent="0.25">
      <c r="A1314" t="s">
        <v>282</v>
      </c>
      <c r="B1314" t="s">
        <v>286</v>
      </c>
      <c r="C1314" t="s">
        <v>335</v>
      </c>
    </row>
    <row r="1315" spans="1:3" x14ac:dyDescent="0.25">
      <c r="A1315" t="str">
        <f>"=Non-Resident"</f>
        <v>=Non-Resident</v>
      </c>
      <c r="B1315" t="str">
        <f>"=Primary Employee"</f>
        <v>=Primary Employee</v>
      </c>
      <c r="C1315" t="s">
        <v>310</v>
      </c>
    </row>
    <row r="1316" spans="1:3" x14ac:dyDescent="0.25">
      <c r="A1316" t="s">
        <v>1024</v>
      </c>
    </row>
    <row r="1318" spans="1:3" x14ac:dyDescent="0.25">
      <c r="A1318" t="s">
        <v>282</v>
      </c>
      <c r="B1318" t="s">
        <v>286</v>
      </c>
      <c r="C1318" t="s">
        <v>133</v>
      </c>
    </row>
    <row r="1319" spans="1:3" x14ac:dyDescent="0.25">
      <c r="A1319" t="str">
        <f>"=Non-Resident"</f>
        <v>=Non-Resident</v>
      </c>
      <c r="B1319" t="str">
        <f>"=Primary Employee"</f>
        <v>=Primary Employee</v>
      </c>
      <c r="C1319" t="s">
        <v>291</v>
      </c>
    </row>
    <row r="1320" spans="1:3" x14ac:dyDescent="0.25">
      <c r="A1320" t="s">
        <v>1063</v>
      </c>
    </row>
    <row r="1322" spans="1:3" x14ac:dyDescent="0.25">
      <c r="A1322" t="s">
        <v>286</v>
      </c>
      <c r="B1322" t="s">
        <v>332</v>
      </c>
    </row>
    <row r="1323" spans="1:3" x14ac:dyDescent="0.25">
      <c r="A1323" t="str">
        <f>"=Secondary Employee"</f>
        <v>=Secondary Employee</v>
      </c>
      <c r="B1323" t="s">
        <v>291</v>
      </c>
    </row>
    <row r="1324" spans="1:3" x14ac:dyDescent="0.25">
      <c r="A1324" t="s">
        <v>1025</v>
      </c>
    </row>
    <row r="1326" spans="1:3" x14ac:dyDescent="0.25">
      <c r="A1326" t="s">
        <v>286</v>
      </c>
      <c r="B1326" t="s">
        <v>206</v>
      </c>
    </row>
    <row r="1327" spans="1:3" x14ac:dyDescent="0.25">
      <c r="A1327" t="str">
        <f>"=Secondary Employee"</f>
        <v>=Secondary Employee</v>
      </c>
      <c r="B1327" t="s">
        <v>291</v>
      </c>
    </row>
    <row r="1328" spans="1:3" x14ac:dyDescent="0.25">
      <c r="A1328" t="s">
        <v>1026</v>
      </c>
    </row>
    <row r="1330" spans="1:2" x14ac:dyDescent="0.25">
      <c r="A1330" t="s">
        <v>286</v>
      </c>
      <c r="B1330" t="s">
        <v>335</v>
      </c>
    </row>
    <row r="1331" spans="1:2" x14ac:dyDescent="0.25">
      <c r="A1331" t="str">
        <f>"=Secondary Employee"</f>
        <v>=Secondary Employee</v>
      </c>
      <c r="B1331" t="s">
        <v>291</v>
      </c>
    </row>
    <row r="1332" spans="1:2" x14ac:dyDescent="0.25">
      <c r="A1332" t="s">
        <v>1027</v>
      </c>
    </row>
    <row r="1334" spans="1:2" x14ac:dyDescent="0.25">
      <c r="A1334" t="s">
        <v>286</v>
      </c>
      <c r="B1334" t="s">
        <v>133</v>
      </c>
    </row>
    <row r="1335" spans="1:2" x14ac:dyDescent="0.25">
      <c r="A1335" t="str">
        <f>"=Secondary Employee"</f>
        <v>=Secondary Employee</v>
      </c>
      <c r="B1335" t="s">
        <v>291</v>
      </c>
    </row>
    <row r="1336" spans="1:2" x14ac:dyDescent="0.25">
      <c r="A1336" t="s">
        <v>1035</v>
      </c>
    </row>
    <row r="1338" spans="1:2" x14ac:dyDescent="0.25">
      <c r="A1338" t="s">
        <v>282</v>
      </c>
      <c r="B1338" t="s">
        <v>212</v>
      </c>
    </row>
    <row r="1339" spans="1:2" x14ac:dyDescent="0.25">
      <c r="A1339" t="str">
        <f>"=Resident"</f>
        <v>=Resident</v>
      </c>
      <c r="B1339" t="s">
        <v>310</v>
      </c>
    </row>
    <row r="1340" spans="1:2" x14ac:dyDescent="0.25">
      <c r="A1340" t="s">
        <v>1053</v>
      </c>
    </row>
    <row r="1342" spans="1:2" x14ac:dyDescent="0.25">
      <c r="A1342" t="s">
        <v>282</v>
      </c>
      <c r="B1342" t="s">
        <v>212</v>
      </c>
    </row>
    <row r="1343" spans="1:2" x14ac:dyDescent="0.25">
      <c r="A1343" t="str">
        <f>"=Non-Resident"</f>
        <v>=Non-Resident</v>
      </c>
      <c r="B1343" t="s">
        <v>291</v>
      </c>
    </row>
    <row r="1344" spans="1:2" x14ac:dyDescent="0.25">
      <c r="A1344" t="s">
        <v>1064</v>
      </c>
    </row>
    <row r="1346" spans="1:1" x14ac:dyDescent="0.25">
      <c r="A1346" t="s">
        <v>1072</v>
      </c>
    </row>
    <row r="1347" spans="1:1" x14ac:dyDescent="0.25">
      <c r="A1347" t="s">
        <v>310</v>
      </c>
    </row>
    <row r="1348" spans="1:1" x14ac:dyDescent="0.25">
      <c r="A1348" t="s">
        <v>1073</v>
      </c>
    </row>
    <row r="1350" spans="1:1" x14ac:dyDescent="0.25">
      <c r="A1350" t="s">
        <v>340</v>
      </c>
    </row>
    <row r="1351" spans="1:1" x14ac:dyDescent="0.25">
      <c r="A1351" t="str">
        <f>"=???????????????????????????????????????????????????*"</f>
        <v>=???????????????????????????????????????????????????*</v>
      </c>
    </row>
    <row r="1352" spans="1:1" x14ac:dyDescent="0.25">
      <c r="A1352" t="s">
        <v>1089</v>
      </c>
    </row>
    <row r="1354" spans="1:1" x14ac:dyDescent="0.25">
      <c r="A1354" t="s">
        <v>366</v>
      </c>
    </row>
    <row r="1355" spans="1:1" x14ac:dyDescent="0.25">
      <c r="A1355" t="str">
        <f>"=?????????????????????*"</f>
        <v>=?????????????????????*</v>
      </c>
    </row>
    <row r="1356" spans="1:1" x14ac:dyDescent="0.25">
      <c r="A1356" s="127" t="s">
        <v>1094</v>
      </c>
    </row>
    <row r="1358" spans="1:1" x14ac:dyDescent="0.25">
      <c r="A1358" t="s">
        <v>132</v>
      </c>
    </row>
    <row r="1359" spans="1:1" ht="14.25" customHeight="1" x14ac:dyDescent="0.25">
      <c r="A1359" t="s">
        <v>1005</v>
      </c>
    </row>
    <row r="1360" spans="1:1" x14ac:dyDescent="0.25">
      <c r="A1360" s="127" t="s">
        <v>1109</v>
      </c>
    </row>
    <row r="1362" spans="1:41" x14ac:dyDescent="0.25">
      <c r="A1362" t="s">
        <v>407</v>
      </c>
      <c r="B1362" t="s">
        <v>340</v>
      </c>
      <c r="C1362" t="s">
        <v>101</v>
      </c>
      <c r="D1362" t="s">
        <v>429</v>
      </c>
      <c r="E1362" t="s">
        <v>282</v>
      </c>
      <c r="F1362" t="s">
        <v>286</v>
      </c>
      <c r="G1362" t="s">
        <v>366</v>
      </c>
      <c r="H1362" t="s">
        <v>445</v>
      </c>
      <c r="I1362" t="s">
        <v>446</v>
      </c>
      <c r="J1362" t="s">
        <v>447</v>
      </c>
      <c r="K1362" t="s">
        <v>448</v>
      </c>
      <c r="L1362" t="s">
        <v>449</v>
      </c>
      <c r="M1362" t="s">
        <v>450</v>
      </c>
      <c r="N1362" t="s">
        <v>451</v>
      </c>
      <c r="O1362" t="s">
        <v>452</v>
      </c>
      <c r="P1362" t="s">
        <v>290</v>
      </c>
      <c r="Q1362" t="s">
        <v>1072</v>
      </c>
      <c r="R1362" t="s">
        <v>125</v>
      </c>
      <c r="S1362" t="s">
        <v>203</v>
      </c>
      <c r="T1362" t="s">
        <v>312</v>
      </c>
      <c r="U1362" t="s">
        <v>313</v>
      </c>
      <c r="V1362" t="s">
        <v>315</v>
      </c>
      <c r="W1362" t="s">
        <v>294</v>
      </c>
      <c r="X1362" t="s">
        <v>317</v>
      </c>
      <c r="Y1362" t="s">
        <v>296</v>
      </c>
      <c r="Z1362" t="s">
        <v>298</v>
      </c>
      <c r="AA1362" t="s">
        <v>300</v>
      </c>
      <c r="AB1362" t="s">
        <v>332</v>
      </c>
      <c r="AC1362" t="s">
        <v>302</v>
      </c>
      <c r="AD1362" t="s">
        <v>206</v>
      </c>
      <c r="AE1362" t="s">
        <v>335</v>
      </c>
      <c r="AF1362" t="s">
        <v>304</v>
      </c>
      <c r="AG1362" t="s">
        <v>209</v>
      </c>
      <c r="AH1362" t="s">
        <v>241</v>
      </c>
      <c r="AI1362" t="s">
        <v>337</v>
      </c>
      <c r="AJ1362" t="s">
        <v>133</v>
      </c>
      <c r="AK1362" t="s">
        <v>212</v>
      </c>
      <c r="AL1362" t="s">
        <v>246</v>
      </c>
      <c r="AM1362" t="s">
        <v>215</v>
      </c>
      <c r="AN1362" t="s">
        <v>135</v>
      </c>
      <c r="AO1362" t="s">
        <v>132</v>
      </c>
    </row>
    <row r="1385" spans="1:4" x14ac:dyDescent="0.25">
      <c r="A1385" t="s">
        <v>459</v>
      </c>
    </row>
    <row r="1386" spans="1:4" x14ac:dyDescent="0.25">
      <c r="A1386" t="s">
        <v>195</v>
      </c>
      <c r="B1386" t="s">
        <v>196</v>
      </c>
      <c r="C1386" t="s">
        <v>197</v>
      </c>
      <c r="D1386" t="s">
        <v>198</v>
      </c>
    </row>
    <row r="1387" spans="1:4" x14ac:dyDescent="0.25">
      <c r="A1387" t="s">
        <v>199</v>
      </c>
      <c r="B1387">
        <v>1401</v>
      </c>
      <c r="C1387" t="s">
        <v>460</v>
      </c>
      <c r="D1387" t="s">
        <v>317</v>
      </c>
    </row>
    <row r="1388" spans="1:4" x14ac:dyDescent="0.25">
      <c r="A1388" t="s">
        <v>201</v>
      </c>
      <c r="B1388">
        <v>1405</v>
      </c>
      <c r="C1388" t="s">
        <v>461</v>
      </c>
      <c r="D1388" t="s">
        <v>296</v>
      </c>
    </row>
    <row r="1389" spans="1:4" x14ac:dyDescent="0.25">
      <c r="A1389" t="s">
        <v>204</v>
      </c>
      <c r="B1389">
        <v>1409</v>
      </c>
      <c r="C1389" t="s">
        <v>205</v>
      </c>
      <c r="D1389" t="s">
        <v>312</v>
      </c>
    </row>
    <row r="1390" spans="1:4" x14ac:dyDescent="0.25">
      <c r="A1390" t="s">
        <v>207</v>
      </c>
      <c r="B1390">
        <v>1414</v>
      </c>
      <c r="C1390" t="s">
        <v>1008</v>
      </c>
      <c r="D1390" t="s">
        <v>294</v>
      </c>
    </row>
    <row r="1391" spans="1:4" x14ac:dyDescent="0.25">
      <c r="A1391" t="s">
        <v>210</v>
      </c>
      <c r="B1391">
        <v>1419</v>
      </c>
      <c r="C1391" t="s">
        <v>1009</v>
      </c>
      <c r="D1391" t="s">
        <v>296</v>
      </c>
    </row>
    <row r="1392" spans="1:4" x14ac:dyDescent="0.25">
      <c r="A1392" t="s">
        <v>213</v>
      </c>
      <c r="B1392">
        <v>1423</v>
      </c>
      <c r="C1392" t="s">
        <v>1088</v>
      </c>
      <c r="D1392" t="s">
        <v>349</v>
      </c>
    </row>
    <row r="1393" spans="1:4" x14ac:dyDescent="0.25">
      <c r="A1393" t="s">
        <v>216</v>
      </c>
      <c r="B1393">
        <v>1427</v>
      </c>
      <c r="C1393" t="s">
        <v>1101</v>
      </c>
      <c r="D1393" t="s">
        <v>125</v>
      </c>
    </row>
    <row r="1400" spans="1:4" x14ac:dyDescent="0.25">
      <c r="A1400" t="s">
        <v>125</v>
      </c>
    </row>
    <row r="1401" spans="1:4" x14ac:dyDescent="0.25">
      <c r="A1401" t="s">
        <v>291</v>
      </c>
    </row>
    <row r="1402" spans="1:4" x14ac:dyDescent="0.25">
      <c r="A1402" t="s">
        <v>462</v>
      </c>
    </row>
    <row r="1404" spans="1:4" x14ac:dyDescent="0.25">
      <c r="A1404" t="s">
        <v>203</v>
      </c>
    </row>
    <row r="1405" spans="1:4" x14ac:dyDescent="0.25">
      <c r="A1405" t="s">
        <v>310</v>
      </c>
    </row>
    <row r="1406" spans="1:4" x14ac:dyDescent="0.25">
      <c r="A1406" t="s">
        <v>463</v>
      </c>
    </row>
    <row r="1408" spans="1:4" x14ac:dyDescent="0.25">
      <c r="A1408" t="s">
        <v>290</v>
      </c>
    </row>
    <row r="1409" spans="1:2" x14ac:dyDescent="0.25">
      <c r="A1409" t="s">
        <v>310</v>
      </c>
    </row>
    <row r="1410" spans="1:2" x14ac:dyDescent="0.25">
      <c r="A1410" t="s">
        <v>464</v>
      </c>
    </row>
    <row r="1412" spans="1:2" x14ac:dyDescent="0.25">
      <c r="A1412" t="s">
        <v>349</v>
      </c>
      <c r="B1412" t="s">
        <v>349</v>
      </c>
    </row>
    <row r="1413" spans="1:2" x14ac:dyDescent="0.25">
      <c r="A1413" t="s">
        <v>1005</v>
      </c>
    </row>
    <row r="1414" spans="1:2" x14ac:dyDescent="0.25">
      <c r="B1414" t="s">
        <v>1006</v>
      </c>
    </row>
    <row r="1415" spans="1:2" x14ac:dyDescent="0.25">
      <c r="A1415" t="s">
        <v>1010</v>
      </c>
    </row>
    <row r="1417" spans="1:2" x14ac:dyDescent="0.25">
      <c r="A1417" t="s">
        <v>203</v>
      </c>
      <c r="B1417" t="s">
        <v>203</v>
      </c>
    </row>
    <row r="1418" spans="1:2" x14ac:dyDescent="0.25">
      <c r="A1418" t="s">
        <v>1005</v>
      </c>
    </row>
    <row r="1419" spans="1:2" x14ac:dyDescent="0.25">
      <c r="B1419" t="s">
        <v>1006</v>
      </c>
    </row>
    <row r="1420" spans="1:2" x14ac:dyDescent="0.25">
      <c r="A1420" t="s">
        <v>1007</v>
      </c>
    </row>
    <row r="1422" spans="1:2" x14ac:dyDescent="0.25">
      <c r="A1422" t="s">
        <v>340</v>
      </c>
    </row>
    <row r="1423" spans="1:2" x14ac:dyDescent="0.25">
      <c r="A1423" t="str">
        <f>"=???????????????????????????????????????????????????*"</f>
        <v>=???????????????????????????????????????????????????*</v>
      </c>
    </row>
    <row r="1424" spans="1:2" x14ac:dyDescent="0.25">
      <c r="A1424" t="s">
        <v>1089</v>
      </c>
    </row>
    <row r="1426" spans="1:8" x14ac:dyDescent="0.25">
      <c r="A1426" t="s">
        <v>1099</v>
      </c>
    </row>
    <row r="1427" spans="1:8" x14ac:dyDescent="0.25">
      <c r="A1427" t="str">
        <f>"=?????????????????????*"</f>
        <v>=?????????????????????*</v>
      </c>
    </row>
    <row r="1428" spans="1:8" x14ac:dyDescent="0.25">
      <c r="A1428" s="127" t="s">
        <v>1100</v>
      </c>
    </row>
    <row r="1430" spans="1:8" x14ac:dyDescent="0.25">
      <c r="A1430" t="s">
        <v>407</v>
      </c>
      <c r="B1430" t="s">
        <v>340</v>
      </c>
      <c r="C1430" t="s">
        <v>1099</v>
      </c>
      <c r="D1430" t="s">
        <v>466</v>
      </c>
      <c r="E1430" t="s">
        <v>467</v>
      </c>
      <c r="F1430" t="s">
        <v>349</v>
      </c>
      <c r="G1430" t="s">
        <v>125</v>
      </c>
      <c r="H1430" t="s">
        <v>203</v>
      </c>
    </row>
    <row r="1440" spans="1:8" x14ac:dyDescent="0.25">
      <c r="A1440" t="s">
        <v>1176</v>
      </c>
    </row>
    <row r="1441" spans="1:4" x14ac:dyDescent="0.25">
      <c r="A1441" t="s">
        <v>195</v>
      </c>
      <c r="B1441" t="s">
        <v>196</v>
      </c>
      <c r="C1441" t="s">
        <v>197</v>
      </c>
      <c r="D1441" t="s">
        <v>198</v>
      </c>
    </row>
    <row r="1442" spans="1:4" x14ac:dyDescent="0.25">
      <c r="A1442" t="s">
        <v>199</v>
      </c>
      <c r="B1442">
        <v>1451</v>
      </c>
      <c r="C1442" t="s">
        <v>460</v>
      </c>
      <c r="D1442" t="s">
        <v>290</v>
      </c>
    </row>
    <row r="1443" spans="1:4" x14ac:dyDescent="0.25">
      <c r="A1443" t="s">
        <v>201</v>
      </c>
      <c r="B1443">
        <v>1455</v>
      </c>
      <c r="C1443" t="s">
        <v>461</v>
      </c>
      <c r="D1443" t="s">
        <v>349</v>
      </c>
    </row>
    <row r="1444" spans="1:4" x14ac:dyDescent="0.25">
      <c r="A1444" t="s">
        <v>204</v>
      </c>
      <c r="B1444">
        <v>1459</v>
      </c>
      <c r="C1444" t="s">
        <v>205</v>
      </c>
      <c r="D1444" t="s">
        <v>125</v>
      </c>
    </row>
    <row r="1445" spans="1:4" x14ac:dyDescent="0.25">
      <c r="A1445" t="s">
        <v>207</v>
      </c>
      <c r="B1445">
        <v>1463</v>
      </c>
      <c r="C1445" t="s">
        <v>208</v>
      </c>
      <c r="D1445" t="s">
        <v>203</v>
      </c>
    </row>
    <row r="1446" spans="1:4" x14ac:dyDescent="0.25">
      <c r="A1446" t="s">
        <v>210</v>
      </c>
      <c r="B1446">
        <v>1467</v>
      </c>
      <c r="C1446" t="s">
        <v>211</v>
      </c>
      <c r="D1446" t="s">
        <v>312</v>
      </c>
    </row>
    <row r="1450" spans="1:4" x14ac:dyDescent="0.25">
      <c r="A1450" t="s">
        <v>1177</v>
      </c>
    </row>
    <row r="1451" spans="1:4" x14ac:dyDescent="0.25">
      <c r="A1451" t="str">
        <f>"=???????????????????????????????????????????????????*"</f>
        <v>=???????????????????????????????????????????????????*</v>
      </c>
    </row>
    <row r="1452" spans="1:4" x14ac:dyDescent="0.25">
      <c r="A1452" s="127" t="s">
        <v>1178</v>
      </c>
    </row>
    <row r="1454" spans="1:4" x14ac:dyDescent="0.25">
      <c r="A1454" t="s">
        <v>1179</v>
      </c>
    </row>
    <row r="1455" spans="1:4" x14ac:dyDescent="0.25">
      <c r="A1455" t="str">
        <f>"=???????????????????????????????????????????????????*"</f>
        <v>=???????????????????????????????????????????????????*</v>
      </c>
    </row>
    <row r="1456" spans="1:4" x14ac:dyDescent="0.25">
      <c r="A1456" s="127" t="s">
        <v>1180</v>
      </c>
    </row>
    <row r="1458" spans="1:5" x14ac:dyDescent="0.25">
      <c r="A1458" t="s">
        <v>1181</v>
      </c>
    </row>
    <row r="1459" spans="1:5" x14ac:dyDescent="0.25">
      <c r="A1459" t="str">
        <f>"&lt;&gt;???????????"</f>
        <v>&lt;&gt;???????????</v>
      </c>
    </row>
    <row r="1460" spans="1:5" x14ac:dyDescent="0.25">
      <c r="A1460" s="127" t="s">
        <v>1182</v>
      </c>
    </row>
    <row r="1462" spans="1:5" x14ac:dyDescent="0.25">
      <c r="A1462" t="s">
        <v>1183</v>
      </c>
    </row>
    <row r="1463" spans="1:5" x14ac:dyDescent="0.25">
      <c r="A1463" t="s">
        <v>310</v>
      </c>
    </row>
    <row r="1464" spans="1:5" x14ac:dyDescent="0.25">
      <c r="A1464" s="127" t="s">
        <v>1184</v>
      </c>
    </row>
    <row r="1466" spans="1:5" x14ac:dyDescent="0.25">
      <c r="A1466" t="s">
        <v>1185</v>
      </c>
    </row>
    <row r="1467" spans="1:5" x14ac:dyDescent="0.25">
      <c r="A1467" t="s">
        <v>310</v>
      </c>
    </row>
    <row r="1468" spans="1:5" x14ac:dyDescent="0.25">
      <c r="A1468" s="127" t="s">
        <v>1186</v>
      </c>
    </row>
    <row r="1470" spans="1:5" x14ac:dyDescent="0.25">
      <c r="A1470" t="s">
        <v>1177</v>
      </c>
      <c r="B1470" t="s">
        <v>1179</v>
      </c>
      <c r="C1470" t="s">
        <v>1181</v>
      </c>
      <c r="D1470" t="s">
        <v>1183</v>
      </c>
      <c r="E1470" t="s">
        <v>1185</v>
      </c>
    </row>
  </sheetData>
  <sheetProtection algorithmName="SHA-512" hashValue="KxdOuokzIisXZ6r5j2wjeJlLXmeCwSei8EADPT7NV2Xyen1osIVL1W8B1Nk8ImOvk+eDTYUQd4tngpyUM48nFQ==" saltValue="2zShW8v8DaBlnETWiHiREQ==" spinCount="100000" sheet="1" objects="1" scenarios="1"/>
  <pageMargins left="0.7" right="0.7" top="0.75" bottom="0.75"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2"/>
  <sheetViews>
    <sheetView topLeftCell="E1" workbookViewId="0">
      <selection activeCell="K7" sqref="K7"/>
    </sheetView>
  </sheetViews>
  <sheetFormatPr defaultColWidth="9.140625" defaultRowHeight="16.5" x14ac:dyDescent="0.3"/>
  <cols>
    <col min="1" max="1" width="20" style="29" customWidth="1"/>
    <col min="2" max="2" width="27" style="29" customWidth="1"/>
    <col min="3" max="3" width="11.42578125" style="29" customWidth="1"/>
    <col min="4" max="4" width="11.5703125" style="29" customWidth="1"/>
    <col min="5" max="5" width="34.5703125" style="29" customWidth="1"/>
    <col min="6" max="6" width="35.140625" style="29" customWidth="1"/>
    <col min="7" max="8" width="26.42578125" style="29" customWidth="1"/>
    <col min="9" max="9" width="9.140625" style="29"/>
    <col min="10" max="10" width="45.42578125" style="29" customWidth="1"/>
    <col min="11" max="16384" width="9.140625" style="29"/>
  </cols>
  <sheetData>
    <row r="1" spans="1:10" x14ac:dyDescent="0.3">
      <c r="A1" s="29" t="s">
        <v>469</v>
      </c>
      <c r="B1" s="29" t="s">
        <v>340</v>
      </c>
      <c r="C1" s="29" t="s">
        <v>470</v>
      </c>
      <c r="D1" s="29" t="s">
        <v>471</v>
      </c>
      <c r="E1" s="29" t="s">
        <v>472</v>
      </c>
      <c r="F1" s="29" t="s">
        <v>473</v>
      </c>
      <c r="G1" s="29" t="s">
        <v>474</v>
      </c>
      <c r="H1" s="29" t="s">
        <v>473</v>
      </c>
      <c r="J1" s="29" t="s">
        <v>475</v>
      </c>
    </row>
    <row r="2" spans="1:10" ht="49.5" x14ac:dyDescent="0.3">
      <c r="A2" s="162" t="s">
        <v>476</v>
      </c>
      <c r="B2" s="163" t="s">
        <v>477</v>
      </c>
      <c r="C2" s="164">
        <v>11</v>
      </c>
      <c r="D2" s="164" t="s">
        <v>273</v>
      </c>
      <c r="E2" s="163" t="s">
        <v>478</v>
      </c>
      <c r="F2" s="163" t="str">
        <f t="shared" ref="F2:F7" si="0">CONCATENATE(B2,MsgMandat)</f>
        <v>Employer's Personal Identification Number is Mandatory field.</v>
      </c>
      <c r="G2" s="163" t="s">
        <v>479</v>
      </c>
      <c r="H2" s="163" t="s">
        <v>480</v>
      </c>
      <c r="I2" s="164"/>
      <c r="J2" s="165" t="s">
        <v>481</v>
      </c>
    </row>
    <row r="3" spans="1:10" ht="33" x14ac:dyDescent="0.3">
      <c r="A3" s="166" t="s">
        <v>476</v>
      </c>
      <c r="B3" s="167" t="s">
        <v>482</v>
      </c>
      <c r="C3" s="168">
        <v>25</v>
      </c>
      <c r="D3" s="168" t="s">
        <v>273</v>
      </c>
      <c r="E3" s="167" t="s">
        <v>483</v>
      </c>
      <c r="F3" s="167" t="str">
        <f t="shared" si="0"/>
        <v>Type of Return is Mandatory field.</v>
      </c>
      <c r="G3" s="167"/>
      <c r="H3" s="167"/>
      <c r="I3" s="168"/>
      <c r="J3" s="169" t="s">
        <v>481</v>
      </c>
    </row>
    <row r="4" spans="1:10" ht="33" x14ac:dyDescent="0.3">
      <c r="A4" s="166" t="s">
        <v>476</v>
      </c>
      <c r="B4" s="167" t="s">
        <v>484</v>
      </c>
      <c r="C4" s="168">
        <v>25</v>
      </c>
      <c r="D4" s="168" t="s">
        <v>273</v>
      </c>
      <c r="E4" s="167" t="s">
        <v>485</v>
      </c>
      <c r="F4" s="167" t="str">
        <f t="shared" si="0"/>
        <v>Entity Type is Mandatory field.</v>
      </c>
      <c r="G4" s="167"/>
      <c r="H4" s="167"/>
      <c r="I4" s="168"/>
      <c r="J4" s="169" t="s">
        <v>481</v>
      </c>
    </row>
    <row r="5" spans="1:10" ht="33" x14ac:dyDescent="0.3">
      <c r="A5" s="166" t="s">
        <v>476</v>
      </c>
      <c r="B5" s="167" t="s">
        <v>486</v>
      </c>
      <c r="C5" s="168">
        <v>25</v>
      </c>
      <c r="D5" s="168" t="s">
        <v>273</v>
      </c>
      <c r="E5" s="167" t="s">
        <v>487</v>
      </c>
      <c r="F5" s="167" t="str">
        <f t="shared" si="0"/>
        <v>Return Period From is Mandatory field.</v>
      </c>
      <c r="G5" s="167"/>
      <c r="H5" s="167"/>
      <c r="I5" s="168"/>
      <c r="J5" s="169" t="s">
        <v>481</v>
      </c>
    </row>
    <row r="6" spans="1:10" ht="33" x14ac:dyDescent="0.3">
      <c r="A6" s="170" t="s">
        <v>476</v>
      </c>
      <c r="B6" s="171" t="s">
        <v>488</v>
      </c>
      <c r="C6" s="172">
        <v>4</v>
      </c>
      <c r="D6" s="172" t="s">
        <v>273</v>
      </c>
      <c r="E6" s="171" t="s">
        <v>489</v>
      </c>
      <c r="F6" s="171" t="str">
        <f t="shared" si="0"/>
        <v>Return Period To is Mandatory field.</v>
      </c>
      <c r="G6" s="171"/>
      <c r="H6" s="171"/>
      <c r="I6" s="172"/>
      <c r="J6" s="173" t="s">
        <v>481</v>
      </c>
    </row>
    <row r="7" spans="1:10" ht="49.5" x14ac:dyDescent="0.3">
      <c r="A7" s="29" t="s">
        <v>1187</v>
      </c>
      <c r="B7" s="30" t="s">
        <v>490</v>
      </c>
      <c r="C7" s="29">
        <v>15</v>
      </c>
      <c r="D7" s="29" t="s">
        <v>335</v>
      </c>
      <c r="E7" s="31" t="s">
        <v>491</v>
      </c>
      <c r="F7" s="30" t="str">
        <f t="shared" si="0"/>
        <v>Previous month PAYE Tax is Mandatory field.</v>
      </c>
      <c r="G7" s="30"/>
      <c r="H7" s="30"/>
      <c r="J7" s="29" t="s">
        <v>1188</v>
      </c>
    </row>
    <row r="8" spans="1:10" ht="115.5" x14ac:dyDescent="0.3">
      <c r="A8" s="162" t="s">
        <v>493</v>
      </c>
      <c r="B8" s="164" t="s">
        <v>494</v>
      </c>
      <c r="C8" s="164">
        <v>15</v>
      </c>
      <c r="D8" s="164" t="s">
        <v>273</v>
      </c>
      <c r="E8" s="174" t="s">
        <v>495</v>
      </c>
      <c r="F8" s="163" t="str">
        <f>CONCATENATE(B8,MsgMandat)</f>
        <v>Section K : Details of PAYE Tax paid is Mandatory field.</v>
      </c>
      <c r="G8" s="163" t="s">
        <v>496</v>
      </c>
      <c r="H8" s="163" t="s">
        <v>497</v>
      </c>
      <c r="I8" s="164"/>
      <c r="J8" s="165" t="s">
        <v>494</v>
      </c>
    </row>
    <row r="9" spans="1:10" ht="198" x14ac:dyDescent="0.3">
      <c r="A9" s="166" t="s">
        <v>493</v>
      </c>
      <c r="B9" s="168" t="s">
        <v>494</v>
      </c>
      <c r="C9" s="168">
        <v>15</v>
      </c>
      <c r="D9" s="168" t="s">
        <v>273</v>
      </c>
      <c r="E9" s="175" t="s">
        <v>495</v>
      </c>
      <c r="F9" s="168" t="str">
        <f>CONCATENATE(B9,MsgMandat)</f>
        <v>Section K : Details of PAYE Tax paid is Mandatory field.</v>
      </c>
      <c r="G9" s="167" t="s">
        <v>498</v>
      </c>
      <c r="H9" s="167" t="s">
        <v>499</v>
      </c>
      <c r="I9" s="168"/>
      <c r="J9" s="169" t="s">
        <v>494</v>
      </c>
    </row>
    <row r="10" spans="1:10" ht="165" x14ac:dyDescent="0.3">
      <c r="A10" s="166" t="s">
        <v>493</v>
      </c>
      <c r="B10" s="168" t="s">
        <v>500</v>
      </c>
      <c r="C10" s="168">
        <v>15</v>
      </c>
      <c r="D10" s="168" t="s">
        <v>273</v>
      </c>
      <c r="E10" s="175" t="s">
        <v>495</v>
      </c>
      <c r="F10" s="168" t="str">
        <f>CONCATENATE(B10,MsgMandat)</f>
        <v>Section K2 : Self Assessment Tax is Mandatory field.</v>
      </c>
      <c r="G10" s="167" t="s">
        <v>501</v>
      </c>
      <c r="H10" s="167" t="s">
        <v>502</v>
      </c>
      <c r="I10" s="168"/>
      <c r="J10" s="169" t="s">
        <v>500</v>
      </c>
    </row>
    <row r="11" spans="1:10" ht="148.5" x14ac:dyDescent="0.3">
      <c r="A11" s="170" t="s">
        <v>493</v>
      </c>
      <c r="B11" s="172" t="s">
        <v>503</v>
      </c>
      <c r="C11" s="172">
        <v>15</v>
      </c>
      <c r="D11" s="172" t="s">
        <v>273</v>
      </c>
      <c r="E11" s="176" t="s">
        <v>495</v>
      </c>
      <c r="F11" s="172" t="str">
        <f>CONCATENATE(B11,MsgMandat)</f>
        <v>Section K1 : Advance Payment is Mandatory field.</v>
      </c>
      <c r="G11" s="171" t="s">
        <v>504</v>
      </c>
      <c r="H11" s="171" t="s">
        <v>505</v>
      </c>
      <c r="I11" s="172"/>
      <c r="J11" s="173" t="s">
        <v>503</v>
      </c>
    </row>
    <row r="12" spans="1:10" x14ac:dyDescent="0.3">
      <c r="A12" s="29" t="s">
        <v>816</v>
      </c>
      <c r="B12" s="29" t="s">
        <v>919</v>
      </c>
      <c r="C12" s="29">
        <v>0</v>
      </c>
      <c r="D12" s="29" t="s">
        <v>273</v>
      </c>
      <c r="E12" s="29" t="s">
        <v>1115</v>
      </c>
      <c r="F12" s="29" t="s">
        <v>1116</v>
      </c>
      <c r="J12" s="29" t="s">
        <v>821</v>
      </c>
    </row>
  </sheetData>
  <sheetProtection algorithmName="SHA-512" hashValue="FMHNmPbNlOQGf95m7VLPGgozdKcAiojZYzUfnR0m62WTs2zXV/ubSV+7JQRlb9fx3EFqwJLZBky3A7L+R5n0Sw==" saltValue="vbfHktUCZb6kLwq7HVd+oA==" spinCount="100000" sheet="1" objects="1" scenarios="1" selectLockedCells="1"/>
  <pageMargins left="0.7" right="0.7" top="0.75" bottom="0.75"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120"/>
  <sheetViews>
    <sheetView topLeftCell="A110" zoomScaleNormal="100" workbookViewId="0">
      <selection activeCell="C118" sqref="C118"/>
    </sheetView>
  </sheetViews>
  <sheetFormatPr defaultRowHeight="15" x14ac:dyDescent="0.25"/>
  <cols>
    <col min="1" max="1" width="30.5703125" customWidth="1"/>
    <col min="2" max="2" width="64" customWidth="1"/>
    <col min="3" max="3" width="42.5703125" customWidth="1"/>
    <col min="4" max="4" width="44" customWidth="1"/>
    <col min="5" max="5" width="23.85546875" customWidth="1"/>
    <col min="6" max="6" width="27.42578125" customWidth="1"/>
    <col min="7" max="7" width="24.42578125" customWidth="1"/>
    <col min="8" max="9" width="23.85546875" customWidth="1"/>
    <col min="10" max="10" width="28.7109375" customWidth="1"/>
    <col min="11" max="13" width="23.85546875" customWidth="1"/>
    <col min="14" max="14" width="27.5703125" customWidth="1"/>
    <col min="15" max="15" width="23.5703125" customWidth="1"/>
    <col min="16" max="16" width="27.140625" customWidth="1"/>
    <col min="17" max="17" width="22.5703125" customWidth="1"/>
    <col min="18" max="18" width="29" customWidth="1"/>
    <col min="19" max="19" width="29.42578125" customWidth="1"/>
    <col min="20" max="20" width="24.42578125" customWidth="1"/>
    <col min="21" max="21" width="27.42578125" customWidth="1"/>
    <col min="22" max="22" width="26.5703125" customWidth="1"/>
    <col min="23" max="23" width="27.28515625" customWidth="1"/>
    <col min="24" max="24" width="28.42578125" customWidth="1"/>
    <col min="25" max="25" width="27" customWidth="1"/>
    <col min="26" max="26" width="18.28515625" customWidth="1"/>
    <col min="27" max="27" width="19.42578125" customWidth="1"/>
    <col min="28" max="29" width="19" customWidth="1"/>
    <col min="30" max="30" width="56.42578125" customWidth="1"/>
    <col min="31" max="31" width="36.42578125" customWidth="1"/>
  </cols>
  <sheetData>
    <row r="1" spans="1:30" ht="30" x14ac:dyDescent="0.25">
      <c r="A1" s="26" t="s">
        <v>506</v>
      </c>
      <c r="B1" s="26" t="s">
        <v>507</v>
      </c>
      <c r="C1" s="26" t="s">
        <v>507</v>
      </c>
      <c r="D1" s="26" t="s">
        <v>507</v>
      </c>
      <c r="E1" s="26" t="s">
        <v>507</v>
      </c>
      <c r="F1" s="26" t="s">
        <v>507</v>
      </c>
      <c r="G1" s="26" t="s">
        <v>507</v>
      </c>
      <c r="H1" s="26" t="s">
        <v>507</v>
      </c>
      <c r="I1" s="26" t="s">
        <v>507</v>
      </c>
      <c r="J1" s="26" t="s">
        <v>507</v>
      </c>
      <c r="K1" s="26" t="s">
        <v>507</v>
      </c>
      <c r="L1" s="26" t="s">
        <v>507</v>
      </c>
      <c r="M1" s="26" t="s">
        <v>507</v>
      </c>
      <c r="N1" s="26" t="s">
        <v>507</v>
      </c>
      <c r="O1" s="26" t="s">
        <v>507</v>
      </c>
      <c r="P1" s="26" t="s">
        <v>507</v>
      </c>
      <c r="Q1" s="26" t="s">
        <v>507</v>
      </c>
      <c r="R1" s="26" t="s">
        <v>507</v>
      </c>
      <c r="S1" s="26" t="s">
        <v>507</v>
      </c>
      <c r="T1" s="26" t="s">
        <v>507</v>
      </c>
      <c r="U1" s="26" t="s">
        <v>507</v>
      </c>
      <c r="V1" s="26" t="s">
        <v>507</v>
      </c>
      <c r="W1" s="26" t="s">
        <v>507</v>
      </c>
      <c r="X1" s="26" t="s">
        <v>507</v>
      </c>
      <c r="Y1" s="26" t="s">
        <v>507</v>
      </c>
      <c r="Z1" s="26" t="s">
        <v>507</v>
      </c>
      <c r="AA1" s="26" t="s">
        <v>507</v>
      </c>
      <c r="AB1" s="32" t="s">
        <v>507</v>
      </c>
      <c r="AC1" s="32"/>
      <c r="AD1" s="26" t="s">
        <v>475</v>
      </c>
    </row>
    <row r="2" spans="1:30" ht="41.25" customHeight="1" x14ac:dyDescent="0.25">
      <c r="A2" s="177" t="s">
        <v>56</v>
      </c>
      <c r="B2" s="178" t="s">
        <v>407</v>
      </c>
      <c r="C2" s="178" t="s">
        <v>508</v>
      </c>
      <c r="D2" s="179" t="s">
        <v>509</v>
      </c>
      <c r="E2" s="178" t="s">
        <v>510</v>
      </c>
      <c r="F2" s="178" t="s">
        <v>445</v>
      </c>
      <c r="G2" s="178" t="s">
        <v>446</v>
      </c>
      <c r="H2" s="178" t="s">
        <v>447</v>
      </c>
      <c r="I2" s="178" t="s">
        <v>448</v>
      </c>
      <c r="J2" s="178" t="s">
        <v>449</v>
      </c>
      <c r="K2" s="178" t="s">
        <v>450</v>
      </c>
      <c r="L2" s="178" t="s">
        <v>451</v>
      </c>
      <c r="M2" s="178" t="s">
        <v>452</v>
      </c>
      <c r="N2" s="178" t="s">
        <v>511</v>
      </c>
      <c r="O2" s="178" t="s">
        <v>512</v>
      </c>
      <c r="P2" s="178" t="s">
        <v>513</v>
      </c>
      <c r="Q2" s="178" t="s">
        <v>514</v>
      </c>
      <c r="R2" s="178" t="s">
        <v>515</v>
      </c>
      <c r="S2" s="179" t="s">
        <v>516</v>
      </c>
      <c r="T2" s="178" t="s">
        <v>517</v>
      </c>
      <c r="U2" s="179" t="s">
        <v>518</v>
      </c>
      <c r="V2" s="179" t="s">
        <v>519</v>
      </c>
      <c r="W2" s="179" t="s">
        <v>520</v>
      </c>
      <c r="X2" s="179" t="s">
        <v>521</v>
      </c>
      <c r="Y2" s="178" t="s">
        <v>620</v>
      </c>
      <c r="Z2" s="159"/>
      <c r="AA2" s="159"/>
      <c r="AB2" s="159"/>
      <c r="AC2" s="159"/>
      <c r="AD2" s="180" t="s">
        <v>522</v>
      </c>
    </row>
    <row r="3" spans="1:30" x14ac:dyDescent="0.25">
      <c r="A3" s="143" t="s">
        <v>471</v>
      </c>
      <c r="B3" s="144" t="s">
        <v>273</v>
      </c>
      <c r="C3" s="144" t="s">
        <v>273</v>
      </c>
      <c r="D3" s="144" t="s">
        <v>273</v>
      </c>
      <c r="E3" s="144" t="s">
        <v>273</v>
      </c>
      <c r="F3" s="144" t="s">
        <v>273</v>
      </c>
      <c r="G3" s="144" t="s">
        <v>273</v>
      </c>
      <c r="H3" s="144" t="s">
        <v>273</v>
      </c>
      <c r="I3" s="144" t="s">
        <v>273</v>
      </c>
      <c r="J3" s="144" t="s">
        <v>273</v>
      </c>
      <c r="K3" s="144" t="s">
        <v>273</v>
      </c>
      <c r="L3" s="144" t="s">
        <v>273</v>
      </c>
      <c r="M3" s="144" t="s">
        <v>273</v>
      </c>
      <c r="N3" s="144" t="s">
        <v>273</v>
      </c>
      <c r="O3" s="144" t="s">
        <v>273</v>
      </c>
      <c r="P3" s="144" t="s">
        <v>273</v>
      </c>
      <c r="Q3" s="144" t="s">
        <v>273</v>
      </c>
      <c r="R3" s="144" t="s">
        <v>273</v>
      </c>
      <c r="S3" s="181" t="s">
        <v>273</v>
      </c>
      <c r="T3" s="144" t="s">
        <v>273</v>
      </c>
      <c r="U3" s="144" t="s">
        <v>273</v>
      </c>
      <c r="V3" s="144" t="s">
        <v>273</v>
      </c>
      <c r="W3" s="144" t="s">
        <v>273</v>
      </c>
      <c r="X3" s="144" t="s">
        <v>335</v>
      </c>
      <c r="Y3" s="191" t="s">
        <v>273</v>
      </c>
      <c r="Z3" s="144"/>
      <c r="AA3" s="144"/>
      <c r="AB3" s="144"/>
      <c r="AC3" s="144"/>
      <c r="AD3" s="157"/>
    </row>
    <row r="4" spans="1:30" x14ac:dyDescent="0.25">
      <c r="A4" s="143" t="s">
        <v>470</v>
      </c>
      <c r="B4" s="144"/>
      <c r="C4" s="144"/>
      <c r="D4" s="144"/>
      <c r="E4" s="144"/>
      <c r="F4" s="144"/>
      <c r="G4" s="144"/>
      <c r="H4" s="144"/>
      <c r="I4" s="144"/>
      <c r="J4" s="144"/>
      <c r="K4" s="144"/>
      <c r="L4" s="144"/>
      <c r="M4" s="144"/>
      <c r="N4" s="144"/>
      <c r="O4" s="144"/>
      <c r="P4" s="144"/>
      <c r="Q4" s="144"/>
      <c r="R4" s="144"/>
      <c r="S4" s="181"/>
      <c r="T4" s="144"/>
      <c r="U4" s="144"/>
      <c r="V4" s="144"/>
      <c r="W4" s="144"/>
      <c r="X4" s="144"/>
      <c r="Y4" s="144"/>
      <c r="Z4" s="144"/>
      <c r="AA4" s="144"/>
      <c r="AB4" s="144"/>
      <c r="AC4" s="144"/>
      <c r="AD4" s="157"/>
    </row>
    <row r="5" spans="1:30" ht="45" x14ac:dyDescent="0.25">
      <c r="A5" s="143" t="s">
        <v>472</v>
      </c>
      <c r="B5" s="181" t="s">
        <v>523</v>
      </c>
      <c r="C5" s="181" t="s">
        <v>524</v>
      </c>
      <c r="D5" s="181" t="s">
        <v>525</v>
      </c>
      <c r="E5" s="181" t="s">
        <v>526</v>
      </c>
      <c r="F5" s="181" t="s">
        <v>527</v>
      </c>
      <c r="G5" s="181" t="s">
        <v>528</v>
      </c>
      <c r="H5" s="181" t="s">
        <v>529</v>
      </c>
      <c r="I5" s="181" t="s">
        <v>530</v>
      </c>
      <c r="J5" s="181" t="s">
        <v>531</v>
      </c>
      <c r="K5" s="181" t="s">
        <v>532</v>
      </c>
      <c r="L5" s="181" t="s">
        <v>533</v>
      </c>
      <c r="M5" s="181" t="s">
        <v>534</v>
      </c>
      <c r="N5" s="181" t="s">
        <v>535</v>
      </c>
      <c r="O5" s="181" t="s">
        <v>536</v>
      </c>
      <c r="P5" s="181" t="s">
        <v>537</v>
      </c>
      <c r="Q5" s="181" t="s">
        <v>538</v>
      </c>
      <c r="R5" s="181" t="s">
        <v>539</v>
      </c>
      <c r="S5" s="181" t="s">
        <v>540</v>
      </c>
      <c r="T5" s="181" t="s">
        <v>541</v>
      </c>
      <c r="U5" s="181" t="s">
        <v>542</v>
      </c>
      <c r="V5" s="181" t="s">
        <v>543</v>
      </c>
      <c r="W5" s="181" t="s">
        <v>544</v>
      </c>
      <c r="X5" s="181" t="s">
        <v>545</v>
      </c>
      <c r="Y5" s="192" t="s">
        <v>1079</v>
      </c>
      <c r="Z5" s="144"/>
      <c r="AA5" s="144"/>
      <c r="AB5" s="144"/>
      <c r="AC5" s="144"/>
      <c r="AD5" s="157"/>
    </row>
    <row r="6" spans="1:30" ht="60" x14ac:dyDescent="0.25">
      <c r="A6" s="143" t="s">
        <v>473</v>
      </c>
      <c r="B6" s="181" t="str">
        <f t="shared" ref="B6:N6" si="0">CONCATENATE(B2,MsgMandat)</f>
        <v>PIN of Employee is Mandatory field.</v>
      </c>
      <c r="C6" s="181" t="str">
        <f t="shared" si="0"/>
        <v>Name of the  Employee is Mandatory field.</v>
      </c>
      <c r="D6" s="181" t="str">
        <f t="shared" si="0"/>
        <v>Residential Status is Mandatory field.</v>
      </c>
      <c r="E6" s="181" t="str">
        <f t="shared" si="0"/>
        <v>Type of Employee is Mandatory field.</v>
      </c>
      <c r="F6" s="181" t="str">
        <f t="shared" si="0"/>
        <v>Basic Salary is Mandatory field.</v>
      </c>
      <c r="G6" s="181" t="str">
        <f t="shared" si="0"/>
        <v>Housing Allowance is Mandatory field.</v>
      </c>
      <c r="H6" s="181" t="str">
        <f t="shared" si="0"/>
        <v>Transport Allowance is Mandatory field.</v>
      </c>
      <c r="I6" s="181" t="str">
        <f t="shared" si="0"/>
        <v>Leave Pay is Mandatory field.</v>
      </c>
      <c r="J6" s="181" t="str">
        <f t="shared" si="0"/>
        <v>Over Time Allowance is Mandatory field.</v>
      </c>
      <c r="K6" s="181" t="str">
        <f t="shared" si="0"/>
        <v>Director's Fee is Mandatory field.</v>
      </c>
      <c r="L6" s="181" t="str">
        <f t="shared" si="0"/>
        <v>Lump Sum Payment if any is Mandatory field.</v>
      </c>
      <c r="M6" s="181" t="str">
        <f t="shared" si="0"/>
        <v>Other Allowance is Mandatory field.</v>
      </c>
      <c r="N6" s="181" t="str">
        <f t="shared" si="0"/>
        <v>Other Non cash Benefits is Mandatory field.</v>
      </c>
      <c r="O6" s="181" t="str">
        <f t="shared" ref="O6:U6" si="1">CONCATENATE(O2,MsgMandat)</f>
        <v>Global Income (In case of non full time service Director) is Mandatory field.</v>
      </c>
      <c r="P6" s="181" t="str">
        <f t="shared" si="1"/>
        <v>Type of Housing is Mandatory field.</v>
      </c>
      <c r="Q6" s="181" t="str">
        <f t="shared" si="1"/>
        <v>Rent of House is Mandatory field.</v>
      </c>
      <c r="R6" s="181" t="str">
        <f t="shared" si="1"/>
        <v>Rent Recovered from Employee is Mandatory field.</v>
      </c>
      <c r="S6" s="181" t="str">
        <f t="shared" si="1"/>
        <v>Actual Contribution is Mandatory field.</v>
      </c>
      <c r="T6" s="181" t="str">
        <f t="shared" si="1"/>
        <v>Mortgage Interest is Mandatory field.</v>
      </c>
      <c r="U6" s="181" t="str">
        <f t="shared" si="1"/>
        <v>Deposit on Home Ownership Saving Plan is Mandatory field.</v>
      </c>
      <c r="V6" s="181" t="str">
        <f>CONCATENATE(V2,MsgMandat)</f>
        <v>Monthly Personal Relief is Mandatory field.</v>
      </c>
      <c r="W6" s="181" t="str">
        <f>CONCATENATE(W2,MsgMandat)</f>
        <v>Self Assessed PAYE Tax is Mandatory field.</v>
      </c>
      <c r="X6" s="181" t="str">
        <f>CONCATENATE(X2,MsgMandat)</f>
        <v>Amount of Insurance Relief is Mandatory field.</v>
      </c>
      <c r="Y6" s="192" t="s">
        <v>1081</v>
      </c>
      <c r="Z6" s="144"/>
      <c r="AA6" s="144"/>
      <c r="AB6" s="144"/>
      <c r="AC6" s="144"/>
      <c r="AD6" s="157"/>
    </row>
    <row r="7" spans="1:30" ht="45" x14ac:dyDescent="0.25">
      <c r="A7" s="143" t="s">
        <v>474</v>
      </c>
      <c r="B7" s="181" t="s">
        <v>546</v>
      </c>
      <c r="C7" s="181" t="s">
        <v>547</v>
      </c>
      <c r="D7" s="181"/>
      <c r="E7" s="181"/>
      <c r="F7" s="181" t="s">
        <v>548</v>
      </c>
      <c r="G7" s="181" t="s">
        <v>549</v>
      </c>
      <c r="H7" s="181" t="s">
        <v>550</v>
      </c>
      <c r="I7" s="181" t="s">
        <v>551</v>
      </c>
      <c r="J7" s="181" t="s">
        <v>552</v>
      </c>
      <c r="K7" s="181" t="s">
        <v>553</v>
      </c>
      <c r="L7" s="181" t="s">
        <v>554</v>
      </c>
      <c r="M7" s="181" t="s">
        <v>555</v>
      </c>
      <c r="N7" s="181" t="s">
        <v>556</v>
      </c>
      <c r="O7" s="181" t="s">
        <v>557</v>
      </c>
      <c r="P7" s="181"/>
      <c r="Q7" s="181" t="s">
        <v>558</v>
      </c>
      <c r="R7" s="181" t="s">
        <v>559</v>
      </c>
      <c r="S7" s="181" t="s">
        <v>560</v>
      </c>
      <c r="T7" s="181" t="s">
        <v>561</v>
      </c>
      <c r="U7" s="181" t="s">
        <v>562</v>
      </c>
      <c r="V7" s="181" t="s">
        <v>1118</v>
      </c>
      <c r="W7" s="181" t="s">
        <v>564</v>
      </c>
      <c r="X7" s="181" t="s">
        <v>565</v>
      </c>
      <c r="Y7" s="192" t="s">
        <v>563</v>
      </c>
      <c r="Z7" s="144"/>
      <c r="AA7" s="144"/>
      <c r="AB7" s="144"/>
      <c r="AC7" s="144"/>
      <c r="AD7" s="157"/>
    </row>
    <row r="8" spans="1:30" ht="45" x14ac:dyDescent="0.25">
      <c r="A8" s="145" t="s">
        <v>473</v>
      </c>
      <c r="B8" s="182" t="s">
        <v>1085</v>
      </c>
      <c r="C8" s="182" t="str">
        <f>MsgAlpNumSpl</f>
        <v>Please enter alphanumeric value. Only Special characters like (space , . / - :) are allowed.</v>
      </c>
      <c r="D8" s="182"/>
      <c r="E8" s="182" t="str">
        <f t="shared" ref="E8:N8" si="2">MsgNum</f>
        <v>Please enter numeric value only.</v>
      </c>
      <c r="F8" s="182" t="str">
        <f t="shared" si="2"/>
        <v>Please enter numeric value only.</v>
      </c>
      <c r="G8" s="182" t="str">
        <f t="shared" si="2"/>
        <v>Please enter numeric value only.</v>
      </c>
      <c r="H8" s="182" t="str">
        <f t="shared" si="2"/>
        <v>Please enter numeric value only.</v>
      </c>
      <c r="I8" s="182" t="str">
        <f t="shared" si="2"/>
        <v>Please enter numeric value only.</v>
      </c>
      <c r="J8" s="182" t="str">
        <f t="shared" si="2"/>
        <v>Please enter numeric value only.</v>
      </c>
      <c r="K8" s="182" t="str">
        <f t="shared" si="2"/>
        <v>Please enter numeric value only.</v>
      </c>
      <c r="L8" s="182" t="str">
        <f t="shared" si="2"/>
        <v>Please enter numeric value only.</v>
      </c>
      <c r="M8" s="182" t="str">
        <f t="shared" si="2"/>
        <v>Please enter numeric value only.</v>
      </c>
      <c r="N8" s="182" t="str">
        <f t="shared" si="2"/>
        <v>Please enter numeric value only.</v>
      </c>
      <c r="O8" s="182"/>
      <c r="P8" s="182" t="str">
        <f t="shared" ref="P8:Y8" si="3">MsgNum</f>
        <v>Please enter numeric value only.</v>
      </c>
      <c r="Q8" s="182" t="str">
        <f t="shared" si="3"/>
        <v>Please enter numeric value only.</v>
      </c>
      <c r="R8" s="182" t="str">
        <f t="shared" si="3"/>
        <v>Please enter numeric value only.</v>
      </c>
      <c r="S8" s="182" t="str">
        <f t="shared" si="3"/>
        <v>Please enter numeric value only.</v>
      </c>
      <c r="T8" s="182" t="str">
        <f t="shared" si="3"/>
        <v>Please enter numeric value only.</v>
      </c>
      <c r="U8" s="182" t="str">
        <f t="shared" si="3"/>
        <v>Please enter numeric value only.</v>
      </c>
      <c r="V8" s="182" t="str">
        <f t="shared" si="3"/>
        <v>Please enter numeric value only.</v>
      </c>
      <c r="W8" s="182" t="str">
        <f t="shared" si="3"/>
        <v>Please enter numeric value only.</v>
      </c>
      <c r="X8" s="182" t="str">
        <f t="shared" si="3"/>
        <v>Please enter numeric value only.</v>
      </c>
      <c r="Y8" s="182" t="str">
        <f t="shared" si="3"/>
        <v>Please enter numeric value only.</v>
      </c>
      <c r="Z8" s="160"/>
      <c r="AA8" s="160"/>
      <c r="AB8" s="160"/>
      <c r="AC8" s="160"/>
      <c r="AD8" s="158"/>
    </row>
    <row r="9" spans="1:30" x14ac:dyDescent="0.25">
      <c r="A9" s="143" t="s">
        <v>847</v>
      </c>
      <c r="B9" s="181"/>
      <c r="C9" s="181"/>
      <c r="D9" s="181"/>
      <c r="E9" s="181"/>
      <c r="F9" s="181"/>
      <c r="G9" s="181"/>
      <c r="H9" s="181"/>
      <c r="I9" s="181"/>
      <c r="J9" s="181"/>
      <c r="K9" s="181"/>
      <c r="L9" s="181"/>
      <c r="M9" s="181"/>
      <c r="N9" s="181"/>
      <c r="O9" s="181"/>
      <c r="P9" s="181"/>
      <c r="Q9" s="181"/>
      <c r="R9" s="181"/>
      <c r="S9" s="181"/>
      <c r="T9" s="181"/>
      <c r="U9" s="181"/>
      <c r="V9" s="181"/>
      <c r="W9" s="181"/>
      <c r="X9" s="181"/>
      <c r="Y9" s="192"/>
      <c r="Z9" s="144"/>
      <c r="AA9" s="144"/>
      <c r="AB9" s="144"/>
      <c r="AC9" s="144"/>
      <c r="AD9" s="157"/>
    </row>
    <row r="10" spans="1:30" x14ac:dyDescent="0.25">
      <c r="A10" s="145" t="s">
        <v>473</v>
      </c>
      <c r="B10" s="182"/>
      <c r="C10" s="182"/>
      <c r="D10" s="182"/>
      <c r="E10" s="182"/>
      <c r="F10" s="182"/>
      <c r="G10" s="182"/>
      <c r="H10" s="182"/>
      <c r="I10" s="182"/>
      <c r="J10" s="182"/>
      <c r="K10" s="182"/>
      <c r="L10" s="182"/>
      <c r="M10" s="182"/>
      <c r="N10" s="182"/>
      <c r="O10" s="182"/>
      <c r="P10" s="182"/>
      <c r="Q10" s="182"/>
      <c r="R10" s="182"/>
      <c r="S10" s="182"/>
      <c r="T10" s="182" t="str">
        <f>MsgNum</f>
        <v>Please enter numeric value only.</v>
      </c>
      <c r="U10" s="182"/>
      <c r="V10" s="182" t="str">
        <f>MsgNum</f>
        <v>Please enter numeric value only.</v>
      </c>
      <c r="W10" s="182"/>
      <c r="X10" s="182"/>
      <c r="Y10" s="182"/>
      <c r="Z10" s="160"/>
      <c r="AA10" s="160"/>
      <c r="AB10" s="160"/>
      <c r="AC10" s="160"/>
      <c r="AD10" s="158"/>
    </row>
    <row r="12" spans="1:30" ht="30" x14ac:dyDescent="0.25">
      <c r="A12" s="177" t="s">
        <v>77</v>
      </c>
      <c r="B12" s="178" t="s">
        <v>407</v>
      </c>
      <c r="C12" s="178" t="s">
        <v>508</v>
      </c>
      <c r="D12" s="179" t="s">
        <v>509</v>
      </c>
      <c r="E12" s="178" t="s">
        <v>510</v>
      </c>
      <c r="F12" s="178" t="s">
        <v>566</v>
      </c>
      <c r="G12" s="178" t="s">
        <v>445</v>
      </c>
      <c r="H12" s="178" t="s">
        <v>446</v>
      </c>
      <c r="I12" s="178" t="s">
        <v>447</v>
      </c>
      <c r="J12" s="178" t="s">
        <v>448</v>
      </c>
      <c r="K12" s="178" t="s">
        <v>449</v>
      </c>
      <c r="L12" s="178" t="s">
        <v>450</v>
      </c>
      <c r="M12" s="178" t="s">
        <v>451</v>
      </c>
      <c r="N12" s="178" t="s">
        <v>452</v>
      </c>
      <c r="O12" s="178" t="s">
        <v>511</v>
      </c>
      <c r="P12" s="178" t="s">
        <v>512</v>
      </c>
      <c r="Q12" s="178" t="s">
        <v>513</v>
      </c>
      <c r="R12" s="178" t="s">
        <v>514</v>
      </c>
      <c r="S12" s="178" t="s">
        <v>515</v>
      </c>
      <c r="T12" s="179" t="s">
        <v>516</v>
      </c>
      <c r="U12" s="178" t="s">
        <v>517</v>
      </c>
      <c r="V12" s="179" t="s">
        <v>518</v>
      </c>
      <c r="W12" s="179" t="s">
        <v>519</v>
      </c>
      <c r="X12" s="179" t="s">
        <v>520</v>
      </c>
      <c r="Y12" s="179" t="s">
        <v>521</v>
      </c>
      <c r="Z12" s="179" t="s">
        <v>620</v>
      </c>
      <c r="AA12" s="159"/>
      <c r="AB12" s="159"/>
      <c r="AC12" s="159"/>
      <c r="AD12" s="180" t="s">
        <v>567</v>
      </c>
    </row>
    <row r="13" spans="1:30" x14ac:dyDescent="0.25">
      <c r="A13" s="143" t="s">
        <v>471</v>
      </c>
      <c r="B13" s="144" t="s">
        <v>273</v>
      </c>
      <c r="C13" s="144" t="s">
        <v>273</v>
      </c>
      <c r="D13" s="144" t="s">
        <v>273</v>
      </c>
      <c r="E13" s="144" t="s">
        <v>273</v>
      </c>
      <c r="F13" s="144" t="s">
        <v>273</v>
      </c>
      <c r="G13" s="144" t="s">
        <v>273</v>
      </c>
      <c r="H13" s="144" t="s">
        <v>273</v>
      </c>
      <c r="I13" s="144" t="s">
        <v>273</v>
      </c>
      <c r="J13" s="144" t="s">
        <v>273</v>
      </c>
      <c r="K13" s="144" t="s">
        <v>273</v>
      </c>
      <c r="L13" s="144" t="s">
        <v>273</v>
      </c>
      <c r="M13" s="144" t="s">
        <v>273</v>
      </c>
      <c r="N13" s="144" t="s">
        <v>273</v>
      </c>
      <c r="O13" s="144" t="s">
        <v>273</v>
      </c>
      <c r="P13" s="144" t="s">
        <v>273</v>
      </c>
      <c r="Q13" s="144" t="s">
        <v>273</v>
      </c>
      <c r="R13" s="144" t="s">
        <v>273</v>
      </c>
      <c r="S13" s="144" t="s">
        <v>273</v>
      </c>
      <c r="T13" s="181" t="s">
        <v>273</v>
      </c>
      <c r="U13" s="144" t="s">
        <v>273</v>
      </c>
      <c r="V13" s="144" t="s">
        <v>273</v>
      </c>
      <c r="W13" s="144" t="s">
        <v>273</v>
      </c>
      <c r="X13" s="144" t="s">
        <v>273</v>
      </c>
      <c r="Y13" s="144" t="s">
        <v>335</v>
      </c>
      <c r="Z13" s="144" t="s">
        <v>273</v>
      </c>
      <c r="AA13" s="144"/>
      <c r="AB13" s="144"/>
      <c r="AC13" s="144"/>
      <c r="AD13" s="157"/>
    </row>
    <row r="14" spans="1:30" x14ac:dyDescent="0.25">
      <c r="A14" s="143" t="s">
        <v>470</v>
      </c>
      <c r="B14" s="144"/>
      <c r="C14" s="144"/>
      <c r="D14" s="144"/>
      <c r="E14" s="144"/>
      <c r="F14" s="144"/>
      <c r="G14" s="144"/>
      <c r="H14" s="144"/>
      <c r="I14" s="144"/>
      <c r="J14" s="144"/>
      <c r="K14" s="144"/>
      <c r="L14" s="144"/>
      <c r="M14" s="144"/>
      <c r="N14" s="144"/>
      <c r="O14" s="144"/>
      <c r="P14" s="144"/>
      <c r="Q14" s="144"/>
      <c r="R14" s="144"/>
      <c r="S14" s="144"/>
      <c r="T14" s="181"/>
      <c r="U14" s="144"/>
      <c r="V14" s="144"/>
      <c r="W14" s="144"/>
      <c r="X14" s="144"/>
      <c r="Y14" s="144"/>
      <c r="Z14" s="144"/>
      <c r="AA14" s="144"/>
      <c r="AB14" s="144"/>
      <c r="AC14" s="144"/>
      <c r="AD14" s="157"/>
    </row>
    <row r="15" spans="1:30" ht="45" x14ac:dyDescent="0.25">
      <c r="A15" s="143" t="s">
        <v>472</v>
      </c>
      <c r="B15" s="144" t="s">
        <v>568</v>
      </c>
      <c r="C15" s="144" t="s">
        <v>569</v>
      </c>
      <c r="D15" s="144" t="s">
        <v>570</v>
      </c>
      <c r="E15" s="144" t="s">
        <v>571</v>
      </c>
      <c r="F15" s="144" t="s">
        <v>572</v>
      </c>
      <c r="G15" s="144" t="s">
        <v>573</v>
      </c>
      <c r="H15" s="144" t="s">
        <v>574</v>
      </c>
      <c r="I15" s="144" t="s">
        <v>575</v>
      </c>
      <c r="J15" s="144" t="s">
        <v>576</v>
      </c>
      <c r="K15" s="144" t="s">
        <v>577</v>
      </c>
      <c r="L15" s="144" t="s">
        <v>578</v>
      </c>
      <c r="M15" s="144" t="s">
        <v>579</v>
      </c>
      <c r="N15" s="144" t="s">
        <v>580</v>
      </c>
      <c r="O15" s="144" t="s">
        <v>581</v>
      </c>
      <c r="P15" s="144" t="s">
        <v>582</v>
      </c>
      <c r="Q15" s="144" t="s">
        <v>583</v>
      </c>
      <c r="R15" s="144" t="s">
        <v>584</v>
      </c>
      <c r="S15" s="144" t="s">
        <v>585</v>
      </c>
      <c r="T15" s="181" t="s">
        <v>586</v>
      </c>
      <c r="U15" s="144" t="s">
        <v>587</v>
      </c>
      <c r="V15" s="144" t="s">
        <v>588</v>
      </c>
      <c r="W15" s="144" t="s">
        <v>589</v>
      </c>
      <c r="X15" s="144" t="s">
        <v>590</v>
      </c>
      <c r="Y15" s="144" t="s">
        <v>591</v>
      </c>
      <c r="Z15" s="144" t="s">
        <v>1082</v>
      </c>
      <c r="AA15" s="144" t="s">
        <v>273</v>
      </c>
      <c r="AB15" s="144" t="s">
        <v>1080</v>
      </c>
      <c r="AC15" s="144"/>
      <c r="AD15" s="157"/>
    </row>
    <row r="16" spans="1:30" ht="45" x14ac:dyDescent="0.25">
      <c r="A16" s="143" t="s">
        <v>473</v>
      </c>
      <c r="B16" s="144" t="str">
        <f t="shared" ref="B16:W16" si="4">CONCATENATE(B12,MsgMandat)</f>
        <v>PIN of Employee is Mandatory field.</v>
      </c>
      <c r="C16" s="181" t="str">
        <f t="shared" si="4"/>
        <v>Name of the  Employee is Mandatory field.</v>
      </c>
      <c r="D16" s="181" t="str">
        <f t="shared" si="4"/>
        <v>Residential Status is Mandatory field.</v>
      </c>
      <c r="E16" s="144" t="str">
        <f t="shared" si="4"/>
        <v>Type of Employee is Mandatory field.</v>
      </c>
      <c r="F16" s="144" t="str">
        <f t="shared" si="4"/>
        <v>Exemption Certificate Number is Mandatory field.</v>
      </c>
      <c r="G16" s="144" t="str">
        <f t="shared" si="4"/>
        <v>Basic Salary is Mandatory field.</v>
      </c>
      <c r="H16" s="144" t="str">
        <f t="shared" si="4"/>
        <v>Housing Allowance is Mandatory field.</v>
      </c>
      <c r="I16" s="144" t="str">
        <f t="shared" si="4"/>
        <v>Transport Allowance is Mandatory field.</v>
      </c>
      <c r="J16" s="144" t="str">
        <f t="shared" si="4"/>
        <v>Leave Pay is Mandatory field.</v>
      </c>
      <c r="K16" s="144" t="str">
        <f t="shared" si="4"/>
        <v>Over Time Allowance is Mandatory field.</v>
      </c>
      <c r="L16" s="144" t="str">
        <f t="shared" si="4"/>
        <v>Director's Fee is Mandatory field.</v>
      </c>
      <c r="M16" s="144" t="str">
        <f t="shared" si="4"/>
        <v>Lump Sum Payment if any is Mandatory field.</v>
      </c>
      <c r="N16" s="144" t="str">
        <f t="shared" si="4"/>
        <v>Other Allowance is Mandatory field.</v>
      </c>
      <c r="O16" s="144" t="str">
        <f t="shared" si="4"/>
        <v>Other Non cash Benefits is Mandatory field.</v>
      </c>
      <c r="P16" s="144" t="str">
        <f t="shared" si="4"/>
        <v>Global Income (In case of non full time service Director) is Mandatory field.</v>
      </c>
      <c r="Q16" s="144" t="str">
        <f t="shared" si="4"/>
        <v>Type of Housing is Mandatory field.</v>
      </c>
      <c r="R16" s="144" t="str">
        <f t="shared" si="4"/>
        <v>Rent of House is Mandatory field.</v>
      </c>
      <c r="S16" s="144" t="str">
        <f t="shared" si="4"/>
        <v>Rent Recovered from Employee is Mandatory field.</v>
      </c>
      <c r="T16" s="181" t="str">
        <f t="shared" si="4"/>
        <v>Actual Contribution is Mandatory field.</v>
      </c>
      <c r="U16" s="181" t="str">
        <f t="shared" si="4"/>
        <v>Mortgage Interest is Mandatory field.</v>
      </c>
      <c r="V16" s="181" t="str">
        <f t="shared" si="4"/>
        <v>Deposit on Home Ownership Saving Plan is Mandatory field.</v>
      </c>
      <c r="W16" s="181" t="str">
        <f t="shared" si="4"/>
        <v>Monthly Personal Relief is Mandatory field.</v>
      </c>
      <c r="X16" s="181" t="str">
        <f>CONCATENATE(X12,MsgMandat)</f>
        <v>Self Assessed PAYE Tax is Mandatory field.</v>
      </c>
      <c r="Y16" s="181" t="str">
        <f>CONCATENATE(Y12,MsgMandat)</f>
        <v>Amount of Insurance Relief is Mandatory field.</v>
      </c>
      <c r="Z16" s="192" t="s">
        <v>1081</v>
      </c>
      <c r="AA16" s="144"/>
      <c r="AB16" s="144"/>
      <c r="AC16" s="144"/>
      <c r="AD16" s="157"/>
    </row>
    <row r="17" spans="1:30" ht="45" x14ac:dyDescent="0.25">
      <c r="A17" s="143" t="s">
        <v>474</v>
      </c>
      <c r="B17" s="144" t="s">
        <v>592</v>
      </c>
      <c r="C17" s="144" t="s">
        <v>593</v>
      </c>
      <c r="D17" s="181"/>
      <c r="E17" s="144"/>
      <c r="F17" s="144" t="s">
        <v>1128</v>
      </c>
      <c r="G17" s="144" t="s">
        <v>594</v>
      </c>
      <c r="H17" s="144" t="s">
        <v>595</v>
      </c>
      <c r="I17" s="144" t="s">
        <v>596</v>
      </c>
      <c r="J17" s="144" t="s">
        <v>597</v>
      </c>
      <c r="K17" s="144" t="s">
        <v>598</v>
      </c>
      <c r="L17" s="144" t="s">
        <v>599</v>
      </c>
      <c r="M17" s="144" t="s">
        <v>600</v>
      </c>
      <c r="N17" s="144" t="s">
        <v>601</v>
      </c>
      <c r="O17" s="144" t="s">
        <v>602</v>
      </c>
      <c r="P17" s="144" t="s">
        <v>603</v>
      </c>
      <c r="Q17" s="144"/>
      <c r="R17" s="144" t="s">
        <v>604</v>
      </c>
      <c r="S17" s="144" t="s">
        <v>605</v>
      </c>
      <c r="T17" s="181" t="s">
        <v>606</v>
      </c>
      <c r="U17" s="181" t="s">
        <v>607</v>
      </c>
      <c r="V17" s="181" t="s">
        <v>608</v>
      </c>
      <c r="W17" s="181" t="s">
        <v>609</v>
      </c>
      <c r="X17" s="181" t="s">
        <v>610</v>
      </c>
      <c r="Y17" s="144" t="s">
        <v>611</v>
      </c>
      <c r="Z17" s="144"/>
      <c r="AA17" s="144"/>
      <c r="AB17" s="144"/>
      <c r="AC17" s="144"/>
      <c r="AD17" s="157"/>
    </row>
    <row r="18" spans="1:30" ht="60" x14ac:dyDescent="0.25">
      <c r="A18" s="143" t="s">
        <v>473</v>
      </c>
      <c r="B18" s="144" t="s">
        <v>1085</v>
      </c>
      <c r="C18" s="181" t="str">
        <f>MsgAlpNumSpl</f>
        <v>Please enter alphanumeric value. Only Special characters like (space , . / - :) are allowed.</v>
      </c>
      <c r="D18" s="181"/>
      <c r="E18" s="144"/>
      <c r="F18" s="211" t="s">
        <v>1155</v>
      </c>
      <c r="G18" s="144" t="str">
        <f t="shared" ref="G18:O18" si="5">MsgNum</f>
        <v>Please enter numeric value only.</v>
      </c>
      <c r="H18" s="144" t="str">
        <f t="shared" si="5"/>
        <v>Please enter numeric value only.</v>
      </c>
      <c r="I18" s="144" t="str">
        <f t="shared" si="5"/>
        <v>Please enter numeric value only.</v>
      </c>
      <c r="J18" s="144" t="str">
        <f t="shared" si="5"/>
        <v>Please enter numeric value only.</v>
      </c>
      <c r="K18" s="144" t="str">
        <f t="shared" si="5"/>
        <v>Please enter numeric value only.</v>
      </c>
      <c r="L18" s="144" t="str">
        <f t="shared" si="5"/>
        <v>Please enter numeric value only.</v>
      </c>
      <c r="M18" s="144" t="str">
        <f t="shared" si="5"/>
        <v>Please enter numeric value only.</v>
      </c>
      <c r="N18" s="144" t="str">
        <f t="shared" si="5"/>
        <v>Please enter numeric value only.</v>
      </c>
      <c r="O18" s="144" t="str">
        <f t="shared" si="5"/>
        <v>Please enter numeric value only.</v>
      </c>
      <c r="P18" s="144"/>
      <c r="Q18" s="144"/>
      <c r="R18" s="144" t="str">
        <f t="shared" ref="R18:X18" si="6">MsgNum</f>
        <v>Please enter numeric value only.</v>
      </c>
      <c r="S18" s="181" t="str">
        <f t="shared" si="6"/>
        <v>Please enter numeric value only.</v>
      </c>
      <c r="T18" s="181" t="str">
        <f t="shared" si="6"/>
        <v>Please enter numeric value only.</v>
      </c>
      <c r="U18" s="181" t="str">
        <f t="shared" si="6"/>
        <v>Please enter numeric value only.</v>
      </c>
      <c r="V18" s="181" t="str">
        <f t="shared" si="6"/>
        <v>Please enter numeric value only.</v>
      </c>
      <c r="W18" s="181" t="str">
        <f t="shared" si="6"/>
        <v>Please enter numeric value only.</v>
      </c>
      <c r="X18" s="181" t="str">
        <f t="shared" si="6"/>
        <v>Please enter numeric value only.</v>
      </c>
      <c r="Y18" s="181" t="str">
        <f>MsgNum</f>
        <v>Please enter numeric value only.</v>
      </c>
      <c r="Z18" s="144"/>
      <c r="AA18" s="144"/>
      <c r="AB18" s="144"/>
      <c r="AC18" s="144"/>
      <c r="AD18" s="157"/>
    </row>
    <row r="19" spans="1:30" x14ac:dyDescent="0.25">
      <c r="A19" s="143" t="s">
        <v>847</v>
      </c>
      <c r="B19" s="144"/>
      <c r="C19" s="181"/>
      <c r="D19" s="181"/>
      <c r="E19" s="144"/>
      <c r="F19" s="181"/>
      <c r="G19" s="144"/>
      <c r="H19" s="144"/>
      <c r="I19" s="144"/>
      <c r="J19" s="144"/>
      <c r="K19" s="144"/>
      <c r="L19" s="144"/>
      <c r="M19" s="144"/>
      <c r="N19" s="144"/>
      <c r="O19" s="144"/>
      <c r="P19" s="144"/>
      <c r="Q19" s="144"/>
      <c r="R19" s="144"/>
      <c r="S19" s="181"/>
      <c r="T19" s="181"/>
      <c r="U19" s="183"/>
      <c r="V19" s="183"/>
      <c r="W19" s="183"/>
      <c r="X19" s="181"/>
      <c r="Y19" s="181"/>
      <c r="Z19" s="144"/>
      <c r="AA19" s="144"/>
      <c r="AB19" s="144"/>
      <c r="AC19" s="144"/>
      <c r="AD19" s="157"/>
    </row>
    <row r="20" spans="1:30" ht="45" x14ac:dyDescent="0.25">
      <c r="A20" s="145" t="s">
        <v>473</v>
      </c>
      <c r="B20" s="160"/>
      <c r="C20" s="182"/>
      <c r="D20" s="182"/>
      <c r="E20" s="160"/>
      <c r="F20" s="182"/>
      <c r="G20" s="160"/>
      <c r="H20" s="160"/>
      <c r="I20" s="160"/>
      <c r="J20" s="160"/>
      <c r="K20" s="160"/>
      <c r="L20" s="160"/>
      <c r="M20" s="160"/>
      <c r="N20" s="160"/>
      <c r="O20" s="160"/>
      <c r="P20" s="160"/>
      <c r="Q20" s="160"/>
      <c r="R20" s="160"/>
      <c r="S20" s="182"/>
      <c r="T20" s="182"/>
      <c r="U20" s="218" t="s">
        <v>1148</v>
      </c>
      <c r="V20" s="218" t="s">
        <v>1149</v>
      </c>
      <c r="W20" s="218" t="s">
        <v>1150</v>
      </c>
      <c r="X20" s="182"/>
      <c r="Y20" s="182"/>
      <c r="Z20" s="160"/>
      <c r="AA20" s="160"/>
      <c r="AB20" s="160"/>
      <c r="AC20" s="160"/>
      <c r="AD20" s="158"/>
    </row>
    <row r="22" spans="1:30" x14ac:dyDescent="0.25">
      <c r="A22" s="177" t="s">
        <v>612</v>
      </c>
      <c r="B22" s="178" t="s">
        <v>407</v>
      </c>
      <c r="C22" s="178" t="s">
        <v>613</v>
      </c>
      <c r="D22" s="178" t="s">
        <v>614</v>
      </c>
      <c r="E22" s="178" t="s">
        <v>397</v>
      </c>
      <c r="F22" s="178" t="s">
        <v>615</v>
      </c>
      <c r="G22" s="178" t="s">
        <v>616</v>
      </c>
      <c r="H22" s="178" t="s">
        <v>617</v>
      </c>
      <c r="I22" s="178" t="s">
        <v>618</v>
      </c>
      <c r="J22" s="178" t="s">
        <v>619</v>
      </c>
      <c r="K22" s="178" t="s">
        <v>620</v>
      </c>
      <c r="L22" s="159"/>
      <c r="M22" s="159"/>
      <c r="N22" s="159"/>
      <c r="O22" s="159"/>
      <c r="P22" s="159"/>
      <c r="Q22" s="159"/>
      <c r="R22" s="159"/>
      <c r="S22" s="159"/>
      <c r="T22" s="159"/>
      <c r="U22" s="159"/>
      <c r="V22" s="159"/>
      <c r="W22" s="159"/>
      <c r="X22" s="159"/>
      <c r="Y22" s="159"/>
      <c r="Z22" s="159"/>
      <c r="AA22" s="159"/>
      <c r="AB22" s="159"/>
      <c r="AC22" s="159"/>
      <c r="AD22" s="156" t="s">
        <v>621</v>
      </c>
    </row>
    <row r="23" spans="1:30" x14ac:dyDescent="0.25">
      <c r="A23" s="143" t="s">
        <v>471</v>
      </c>
      <c r="B23" s="144" t="s">
        <v>273</v>
      </c>
      <c r="C23" s="144" t="s">
        <v>273</v>
      </c>
      <c r="D23" s="144" t="s">
        <v>273</v>
      </c>
      <c r="E23" s="144" t="s">
        <v>273</v>
      </c>
      <c r="F23" s="144" t="s">
        <v>273</v>
      </c>
      <c r="G23" s="144" t="s">
        <v>273</v>
      </c>
      <c r="H23" s="144" t="s">
        <v>273</v>
      </c>
      <c r="I23" s="144" t="s">
        <v>273</v>
      </c>
      <c r="J23" s="144" t="s">
        <v>273</v>
      </c>
      <c r="K23" s="144" t="s">
        <v>335</v>
      </c>
      <c r="L23" s="144"/>
      <c r="M23" s="144"/>
      <c r="N23" s="144"/>
      <c r="O23" s="144"/>
      <c r="P23" s="144"/>
      <c r="Q23" s="144"/>
      <c r="R23" s="144"/>
      <c r="S23" s="144"/>
      <c r="T23" s="144"/>
      <c r="U23" s="144"/>
      <c r="V23" s="144"/>
      <c r="W23" s="144"/>
      <c r="X23" s="144"/>
      <c r="Y23" s="144"/>
      <c r="Z23" s="144"/>
      <c r="AA23" s="144"/>
      <c r="AB23" s="144"/>
      <c r="AC23" s="144"/>
      <c r="AD23" s="157"/>
    </row>
    <row r="24" spans="1:30" x14ac:dyDescent="0.25">
      <c r="A24" s="143" t="s">
        <v>470</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57"/>
    </row>
    <row r="25" spans="1:30" x14ac:dyDescent="0.25">
      <c r="A25" s="143" t="s">
        <v>472</v>
      </c>
      <c r="B25" s="144" t="s">
        <v>622</v>
      </c>
      <c r="C25" s="144" t="s">
        <v>623</v>
      </c>
      <c r="D25" s="144" t="s">
        <v>624</v>
      </c>
      <c r="E25" s="144" t="s">
        <v>625</v>
      </c>
      <c r="F25" s="144" t="s">
        <v>626</v>
      </c>
      <c r="G25" s="144" t="s">
        <v>627</v>
      </c>
      <c r="H25" s="144" t="s">
        <v>628</v>
      </c>
      <c r="I25" s="144" t="s">
        <v>629</v>
      </c>
      <c r="J25" s="144" t="s">
        <v>630</v>
      </c>
      <c r="K25" s="144" t="s">
        <v>631</v>
      </c>
      <c r="L25" s="144"/>
      <c r="M25" s="144"/>
      <c r="N25" s="144"/>
      <c r="O25" s="144"/>
      <c r="P25" s="144"/>
      <c r="Q25" s="144"/>
      <c r="R25" s="144"/>
      <c r="S25" s="144"/>
      <c r="T25" s="144"/>
      <c r="U25" s="144"/>
      <c r="V25" s="144"/>
      <c r="W25" s="144"/>
      <c r="X25" s="144"/>
      <c r="Y25" s="144"/>
      <c r="Z25" s="144"/>
      <c r="AA25" s="144"/>
      <c r="AB25" s="144"/>
      <c r="AC25" s="144"/>
      <c r="AD25" s="157"/>
    </row>
    <row r="26" spans="1:30" x14ac:dyDescent="0.25">
      <c r="A26" s="143" t="s">
        <v>473</v>
      </c>
      <c r="B26" s="144" t="str">
        <f t="shared" ref="B26:K26" si="7">CONCATENATE(B22,MsgMandat)</f>
        <v>PIN of Employee is Mandatory field.</v>
      </c>
      <c r="C26" s="144" t="str">
        <f t="shared" si="7"/>
        <v>Reference to Section is Mandatory field.</v>
      </c>
      <c r="D26" s="144" t="str">
        <f t="shared" si="7"/>
        <v>Car Registration Number is Mandatory field.</v>
      </c>
      <c r="E26" s="144" t="str">
        <f t="shared" si="7"/>
        <v>Make is Mandatory field.</v>
      </c>
      <c r="F26" s="144" t="str">
        <f t="shared" si="7"/>
        <v>Body Type is Mandatory field.</v>
      </c>
      <c r="G26" s="144" t="str">
        <f t="shared" si="7"/>
        <v>CC Rating is Mandatory field.</v>
      </c>
      <c r="H26" s="144" t="str">
        <f t="shared" si="7"/>
        <v>Type of Car Cost is Mandatory field.</v>
      </c>
      <c r="I26" s="144" t="str">
        <f t="shared" si="7"/>
        <v>Cost of Hiring / Leasing is Mandatory field.</v>
      </c>
      <c r="J26" s="144" t="str">
        <f t="shared" si="7"/>
        <v>Cost of Owned Car is Mandatory field.</v>
      </c>
      <c r="K26" s="144" t="str">
        <f t="shared" si="7"/>
        <v>Value of Car Benefit is Mandatory field.</v>
      </c>
      <c r="L26" s="144"/>
      <c r="M26" s="144"/>
      <c r="N26" s="144"/>
      <c r="O26" s="144"/>
      <c r="P26" s="144"/>
      <c r="Q26" s="144"/>
      <c r="R26" s="144"/>
      <c r="S26" s="144"/>
      <c r="T26" s="144"/>
      <c r="U26" s="144"/>
      <c r="V26" s="144"/>
      <c r="W26" s="144"/>
      <c r="X26" s="144"/>
      <c r="Y26" s="144"/>
      <c r="Z26" s="144"/>
      <c r="AA26" s="144"/>
      <c r="AB26" s="144"/>
      <c r="AC26" s="144"/>
      <c r="AD26" s="157"/>
    </row>
    <row r="27" spans="1:30" x14ac:dyDescent="0.25">
      <c r="A27" s="143" t="s">
        <v>474</v>
      </c>
      <c r="B27" s="144" t="s">
        <v>632</v>
      </c>
      <c r="C27" s="144"/>
      <c r="D27" s="144" t="s">
        <v>633</v>
      </c>
      <c r="E27" s="144" t="s">
        <v>634</v>
      </c>
      <c r="F27" s="144"/>
      <c r="G27" s="144" t="s">
        <v>635</v>
      </c>
      <c r="H27" s="144"/>
      <c r="I27" s="144" t="s">
        <v>636</v>
      </c>
      <c r="J27" s="144" t="s">
        <v>637</v>
      </c>
      <c r="K27" s="144" t="s">
        <v>638</v>
      </c>
      <c r="L27" s="144"/>
      <c r="M27" s="144"/>
      <c r="N27" s="144"/>
      <c r="O27" s="144"/>
      <c r="P27" s="144"/>
      <c r="Q27" s="144"/>
      <c r="R27" s="144"/>
      <c r="S27" s="144"/>
      <c r="T27" s="144"/>
      <c r="U27" s="144"/>
      <c r="V27" s="144"/>
      <c r="W27" s="144"/>
      <c r="X27" s="144"/>
      <c r="Y27" s="144"/>
      <c r="Z27" s="144"/>
      <c r="AA27" s="144"/>
      <c r="AB27" s="144"/>
      <c r="AC27" s="144"/>
      <c r="AD27" s="157"/>
    </row>
    <row r="28" spans="1:30" x14ac:dyDescent="0.25">
      <c r="A28" s="145" t="s">
        <v>473</v>
      </c>
      <c r="B28" s="160" t="str">
        <f>CONCATENATE(B22,MsgPINDup)</f>
        <v>PIN of Employee can not be same as  Taxpayer's PIN.</v>
      </c>
      <c r="C28" s="160"/>
      <c r="D28" s="160" t="str">
        <f>MsgAlpNumSpl</f>
        <v>Please enter alphanumeric value. Only Special characters like (space , . / - :) are allowed.</v>
      </c>
      <c r="E28" s="160" t="str">
        <f>MsgAlpNumSpl</f>
        <v>Please enter alphanumeric value. Only Special characters like (space , . / - :) are allowed.</v>
      </c>
      <c r="F28" s="160"/>
      <c r="G28" s="160" t="str">
        <f>MsgNum</f>
        <v>Please enter numeric value only.</v>
      </c>
      <c r="H28" s="160"/>
      <c r="I28" s="160" t="str">
        <f>MsgNum</f>
        <v>Please enter numeric value only.</v>
      </c>
      <c r="J28" s="160" t="str">
        <f>MsgNum</f>
        <v>Please enter numeric value only.</v>
      </c>
      <c r="K28" s="160" t="str">
        <f>MsgNum</f>
        <v>Please enter numeric value only.</v>
      </c>
      <c r="L28" s="160"/>
      <c r="M28" s="160"/>
      <c r="N28" s="160"/>
      <c r="O28" s="160"/>
      <c r="P28" s="160"/>
      <c r="Q28" s="160"/>
      <c r="R28" s="160"/>
      <c r="S28" s="160"/>
      <c r="T28" s="160"/>
      <c r="U28" s="160"/>
      <c r="V28" s="160"/>
      <c r="W28" s="160"/>
      <c r="X28" s="160"/>
      <c r="Y28" s="160"/>
      <c r="Z28" s="160"/>
      <c r="AA28" s="160"/>
      <c r="AB28" s="160"/>
      <c r="AC28" s="160"/>
      <c r="AD28" s="158"/>
    </row>
    <row r="30" spans="1:30" x14ac:dyDescent="0.25">
      <c r="A30" s="177" t="s">
        <v>639</v>
      </c>
      <c r="B30" s="178" t="s">
        <v>407</v>
      </c>
      <c r="C30" s="178" t="s">
        <v>613</v>
      </c>
      <c r="D30" s="178" t="s">
        <v>640</v>
      </c>
      <c r="E30" s="178" t="s">
        <v>641</v>
      </c>
      <c r="F30" s="178" t="s">
        <v>642</v>
      </c>
      <c r="G30" s="178" t="s">
        <v>643</v>
      </c>
      <c r="H30" s="178" t="s">
        <v>644</v>
      </c>
      <c r="I30" s="178" t="s">
        <v>645</v>
      </c>
      <c r="J30" s="178" t="s">
        <v>646</v>
      </c>
      <c r="K30" s="178" t="s">
        <v>647</v>
      </c>
      <c r="L30" s="178" t="s">
        <v>648</v>
      </c>
      <c r="M30" s="178" t="s">
        <v>649</v>
      </c>
      <c r="N30" s="178" t="s">
        <v>650</v>
      </c>
      <c r="O30" s="159"/>
      <c r="P30" s="159"/>
      <c r="Q30" s="159"/>
      <c r="R30" s="159"/>
      <c r="S30" s="159"/>
      <c r="T30" s="159"/>
      <c r="U30" s="159"/>
      <c r="V30" s="159"/>
      <c r="W30" s="159"/>
      <c r="X30" s="159"/>
      <c r="Y30" s="159"/>
      <c r="Z30" s="159"/>
      <c r="AA30" s="159"/>
      <c r="AB30" s="159"/>
      <c r="AC30" s="159"/>
      <c r="AD30" s="156" t="s">
        <v>651</v>
      </c>
    </row>
    <row r="31" spans="1:30" x14ac:dyDescent="0.25">
      <c r="A31" s="143" t="s">
        <v>471</v>
      </c>
      <c r="B31" s="144" t="s">
        <v>273</v>
      </c>
      <c r="C31" s="144" t="s">
        <v>273</v>
      </c>
      <c r="D31" s="144" t="s">
        <v>273</v>
      </c>
      <c r="E31" s="144" t="s">
        <v>273</v>
      </c>
      <c r="F31" s="144" t="s">
        <v>273</v>
      </c>
      <c r="G31" s="144" t="s">
        <v>273</v>
      </c>
      <c r="H31" s="144" t="s">
        <v>273</v>
      </c>
      <c r="I31" s="144" t="s">
        <v>335</v>
      </c>
      <c r="J31" s="144" t="s">
        <v>273</v>
      </c>
      <c r="K31" s="144" t="s">
        <v>273</v>
      </c>
      <c r="L31" s="144" t="s">
        <v>273</v>
      </c>
      <c r="M31" s="144" t="s">
        <v>273</v>
      </c>
      <c r="N31" s="144" t="s">
        <v>273</v>
      </c>
      <c r="O31" s="144"/>
      <c r="P31" s="144"/>
      <c r="Q31" s="144"/>
      <c r="R31" s="144"/>
      <c r="S31" s="144"/>
      <c r="T31" s="144"/>
      <c r="U31" s="144"/>
      <c r="V31" s="144"/>
      <c r="W31" s="144"/>
      <c r="X31" s="144"/>
      <c r="Y31" s="144"/>
      <c r="Z31" s="144"/>
      <c r="AA31" s="144"/>
      <c r="AB31" s="144"/>
      <c r="AC31" s="144"/>
      <c r="AD31" s="157"/>
    </row>
    <row r="32" spans="1:30" x14ac:dyDescent="0.25">
      <c r="A32" s="143" t="s">
        <v>470</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57"/>
    </row>
    <row r="33" spans="1:30" x14ac:dyDescent="0.25">
      <c r="A33" s="143" t="s">
        <v>472</v>
      </c>
      <c r="B33" s="144" t="s">
        <v>652</v>
      </c>
      <c r="C33" s="144" t="s">
        <v>653</v>
      </c>
      <c r="D33" s="144" t="s">
        <v>654</v>
      </c>
      <c r="E33" s="144" t="s">
        <v>655</v>
      </c>
      <c r="F33" s="144" t="s">
        <v>656</v>
      </c>
      <c r="G33" s="144" t="s">
        <v>657</v>
      </c>
      <c r="H33" s="144" t="s">
        <v>658</v>
      </c>
      <c r="I33" s="144" t="s">
        <v>659</v>
      </c>
      <c r="J33" s="144" t="s">
        <v>660</v>
      </c>
      <c r="K33" s="144" t="s">
        <v>661</v>
      </c>
      <c r="L33" s="144" t="s">
        <v>662</v>
      </c>
      <c r="M33" s="144" t="s">
        <v>663</v>
      </c>
      <c r="N33" s="144" t="s">
        <v>664</v>
      </c>
      <c r="O33" s="144"/>
      <c r="P33" s="144"/>
      <c r="Q33" s="144"/>
      <c r="R33" s="144"/>
      <c r="S33" s="144"/>
      <c r="T33" s="144"/>
      <c r="U33" s="144"/>
      <c r="V33" s="144"/>
      <c r="W33" s="144"/>
      <c r="X33" s="144"/>
      <c r="Y33" s="144"/>
      <c r="Z33" s="144"/>
      <c r="AA33" s="144"/>
      <c r="AB33" s="144"/>
      <c r="AC33" s="144"/>
      <c r="AD33" s="157"/>
    </row>
    <row r="34" spans="1:30" x14ac:dyDescent="0.25">
      <c r="A34" s="143" t="s">
        <v>473</v>
      </c>
      <c r="B34" s="144" t="str">
        <f t="shared" ref="B34:M34" si="8">CONCATENATE(B30,MsgMandat)</f>
        <v>PIN of Employee is Mandatory field.</v>
      </c>
      <c r="C34" s="144" t="str">
        <f t="shared" si="8"/>
        <v>Reference to Section is Mandatory field.</v>
      </c>
      <c r="D34" s="144" t="str">
        <f t="shared" si="8"/>
        <v>PIN of Insurance Company is Mandatory field.</v>
      </c>
      <c r="E34" s="144" t="str">
        <f t="shared" si="8"/>
        <v>Name of Insurance Company is Mandatory field.</v>
      </c>
      <c r="F34" s="144" t="str">
        <f t="shared" si="8"/>
        <v>Purpose of Policy is Mandatory field.</v>
      </c>
      <c r="G34" s="144" t="str">
        <f t="shared" si="8"/>
        <v>Insurance Policy Number is Mandatory field.</v>
      </c>
      <c r="H34" s="144" t="str">
        <f t="shared" si="8"/>
        <v>Policy Holder is Mandatory field.</v>
      </c>
      <c r="I34" s="144" t="str">
        <f t="shared" si="8"/>
        <v>Age of Child is Mandatory field.</v>
      </c>
      <c r="J34" s="144" t="str">
        <f t="shared" si="8"/>
        <v>Commencement Date is Mandatory field.</v>
      </c>
      <c r="K34" s="144" t="str">
        <f t="shared" si="8"/>
        <v>Maturity Date is Mandatory field.</v>
      </c>
      <c r="L34" s="144" t="str">
        <f t="shared" si="8"/>
        <v>Sum Assured is Mandatory field.</v>
      </c>
      <c r="M34" s="144" t="str">
        <f t="shared" si="8"/>
        <v>Premium paid till month (Ksh) (A) is Mandatory field.</v>
      </c>
      <c r="N34" s="144" t="str">
        <f>CONCATENATE(N30,MsgMandat)</f>
        <v>Date of payment of premium is Mandatory field.</v>
      </c>
      <c r="O34" s="144"/>
      <c r="P34" s="144"/>
      <c r="Q34" s="144"/>
      <c r="R34" s="144"/>
      <c r="S34" s="144"/>
      <c r="T34" s="144"/>
      <c r="U34" s="144"/>
      <c r="V34" s="144"/>
      <c r="W34" s="144"/>
      <c r="X34" s="144"/>
      <c r="Y34" s="144"/>
      <c r="Z34" s="144"/>
      <c r="AA34" s="144"/>
      <c r="AB34" s="144"/>
      <c r="AC34" s="144"/>
      <c r="AD34" s="157"/>
    </row>
    <row r="35" spans="1:30" x14ac:dyDescent="0.25">
      <c r="A35" s="143" t="s">
        <v>474</v>
      </c>
      <c r="B35" s="144" t="s">
        <v>665</v>
      </c>
      <c r="C35" s="144"/>
      <c r="D35" s="144" t="s">
        <v>666</v>
      </c>
      <c r="E35" s="144" t="s">
        <v>667</v>
      </c>
      <c r="F35" s="144"/>
      <c r="G35" s="144" t="s">
        <v>668</v>
      </c>
      <c r="H35" s="144"/>
      <c r="I35" s="144" t="s">
        <v>669</v>
      </c>
      <c r="J35" s="144"/>
      <c r="K35" s="144"/>
      <c r="L35" s="144" t="s">
        <v>670</v>
      </c>
      <c r="M35" s="144" t="s">
        <v>671</v>
      </c>
      <c r="N35" s="144"/>
      <c r="O35" s="144"/>
      <c r="P35" s="144"/>
      <c r="Q35" s="144"/>
      <c r="R35" s="144"/>
      <c r="S35" s="144"/>
      <c r="T35" s="144"/>
      <c r="U35" s="144"/>
      <c r="V35" s="144"/>
      <c r="W35" s="144"/>
      <c r="X35" s="144"/>
      <c r="Y35" s="144"/>
      <c r="Z35" s="144"/>
      <c r="AA35" s="144"/>
      <c r="AB35" s="144"/>
      <c r="AC35" s="144"/>
      <c r="AD35" s="157"/>
    </row>
    <row r="36" spans="1:30" x14ac:dyDescent="0.25">
      <c r="A36" s="145" t="s">
        <v>473</v>
      </c>
      <c r="B36" s="160" t="s">
        <v>1085</v>
      </c>
      <c r="C36" s="160"/>
      <c r="D36" s="160" t="str">
        <f>CONCATENATE(D30,MsgPINDup)</f>
        <v>PIN of Insurance Company can not be same as  Taxpayer's PIN.</v>
      </c>
      <c r="E36" s="160" t="str">
        <f>MsgAlpNumSpl</f>
        <v>Please enter alphanumeric value. Only Special characters like (space , . / - :) are allowed.</v>
      </c>
      <c r="F36" s="160"/>
      <c r="G36" s="160" t="str">
        <f>MsgAlpNumSpl</f>
        <v>Please enter alphanumeric value. Only Special characters like (space , . / - :) are allowed.</v>
      </c>
      <c r="H36" s="160"/>
      <c r="I36" s="160" t="str">
        <f>MsgNum</f>
        <v>Please enter numeric value only.</v>
      </c>
      <c r="J36" s="160" t="str">
        <f>CONCATENATE(J30,MsgDateFrmt)</f>
        <v>Commencement Date in proper format(dd/mm/yyyy).</v>
      </c>
      <c r="K36" s="160" t="str">
        <f>CONCATENATE(K30,MsgDateFrmt)</f>
        <v>Maturity Date in proper format(dd/mm/yyyy).</v>
      </c>
      <c r="L36" s="160" t="str">
        <f>MsgNum</f>
        <v>Please enter numeric value only.</v>
      </c>
      <c r="M36" s="160" t="str">
        <f>MsgNum</f>
        <v>Please enter numeric value only.</v>
      </c>
      <c r="N36" s="160" t="str">
        <f>CONCATENATE(N30,MsgDateFrmt)</f>
        <v>Date of payment of premium in proper format(dd/mm/yyyy).</v>
      </c>
      <c r="O36" s="160"/>
      <c r="P36" s="160"/>
      <c r="Q36" s="160"/>
      <c r="R36" s="160"/>
      <c r="S36" s="160"/>
      <c r="T36" s="160"/>
      <c r="U36" s="160"/>
      <c r="V36" s="160"/>
      <c r="W36" s="160"/>
      <c r="X36" s="160"/>
      <c r="Y36" s="160"/>
      <c r="Z36" s="160"/>
      <c r="AA36" s="160"/>
      <c r="AB36" s="160"/>
      <c r="AC36" s="160"/>
      <c r="AD36" s="158"/>
    </row>
    <row r="38" spans="1:30" s="27" customFormat="1" ht="39.75" customHeight="1" x14ac:dyDescent="0.25">
      <c r="A38" s="184" t="s">
        <v>672</v>
      </c>
      <c r="B38" s="179" t="s">
        <v>407</v>
      </c>
      <c r="C38" s="179" t="s">
        <v>408</v>
      </c>
      <c r="D38" s="179" t="s">
        <v>409</v>
      </c>
      <c r="E38" s="179" t="s">
        <v>410</v>
      </c>
      <c r="F38" s="179" t="s">
        <v>44</v>
      </c>
      <c r="G38" s="179" t="s">
        <v>673</v>
      </c>
      <c r="H38" s="179" t="s">
        <v>674</v>
      </c>
      <c r="I38" s="179" t="s">
        <v>675</v>
      </c>
      <c r="J38" s="179" t="s">
        <v>676</v>
      </c>
      <c r="K38" s="185"/>
      <c r="L38" s="185"/>
      <c r="M38" s="185"/>
      <c r="N38" s="185"/>
      <c r="O38" s="185"/>
      <c r="P38" s="185"/>
      <c r="Q38" s="185"/>
      <c r="R38" s="185"/>
      <c r="S38" s="185"/>
      <c r="T38" s="185"/>
      <c r="U38" s="185"/>
      <c r="V38" s="185"/>
      <c r="W38" s="185"/>
      <c r="X38" s="185"/>
      <c r="Y38" s="185"/>
      <c r="Z38" s="185"/>
      <c r="AA38" s="185"/>
      <c r="AB38" s="185"/>
      <c r="AC38" s="185"/>
      <c r="AD38" s="180" t="s">
        <v>677</v>
      </c>
    </row>
    <row r="39" spans="1:30" x14ac:dyDescent="0.25">
      <c r="A39" s="143" t="s">
        <v>471</v>
      </c>
      <c r="B39" s="144" t="s">
        <v>273</v>
      </c>
      <c r="C39" s="144" t="s">
        <v>273</v>
      </c>
      <c r="D39" s="144" t="s">
        <v>273</v>
      </c>
      <c r="E39" s="144" t="s">
        <v>273</v>
      </c>
      <c r="F39" s="144" t="s">
        <v>273</v>
      </c>
      <c r="G39" s="144" t="s">
        <v>273</v>
      </c>
      <c r="H39" s="144" t="s">
        <v>273</v>
      </c>
      <c r="I39" s="144" t="s">
        <v>273</v>
      </c>
      <c r="J39" s="144" t="s">
        <v>273</v>
      </c>
      <c r="K39" s="144"/>
      <c r="L39" s="144"/>
      <c r="M39" s="144"/>
      <c r="N39" s="144"/>
      <c r="O39" s="144"/>
      <c r="P39" s="144"/>
      <c r="Q39" s="144"/>
      <c r="R39" s="144"/>
      <c r="S39" s="144"/>
      <c r="T39" s="144"/>
      <c r="U39" s="144"/>
      <c r="V39" s="144"/>
      <c r="W39" s="144"/>
      <c r="X39" s="144"/>
      <c r="Y39" s="144"/>
      <c r="Z39" s="144"/>
      <c r="AA39" s="144"/>
      <c r="AB39" s="144"/>
      <c r="AC39" s="144"/>
      <c r="AD39" s="157"/>
    </row>
    <row r="40" spans="1:30" x14ac:dyDescent="0.25">
      <c r="A40" s="143" t="s">
        <v>470</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57"/>
    </row>
    <row r="41" spans="1:30" x14ac:dyDescent="0.25">
      <c r="A41" s="143" t="s">
        <v>472</v>
      </c>
      <c r="B41" s="144" t="s">
        <v>678</v>
      </c>
      <c r="C41" s="144" t="s">
        <v>679</v>
      </c>
      <c r="D41" s="144" t="s">
        <v>680</v>
      </c>
      <c r="E41" s="144" t="s">
        <v>681</v>
      </c>
      <c r="F41" s="144" t="s">
        <v>682</v>
      </c>
      <c r="G41" s="144" t="s">
        <v>683</v>
      </c>
      <c r="H41" s="144" t="s">
        <v>684</v>
      </c>
      <c r="I41" s="144" t="s">
        <v>685</v>
      </c>
      <c r="J41" s="144" t="s">
        <v>686</v>
      </c>
      <c r="K41" s="144"/>
      <c r="L41" s="144"/>
      <c r="M41" s="144"/>
      <c r="N41" s="144"/>
      <c r="O41" s="144"/>
      <c r="P41" s="144"/>
      <c r="Q41" s="144"/>
      <c r="R41" s="144"/>
      <c r="S41" s="144"/>
      <c r="T41" s="144"/>
      <c r="U41" s="144"/>
      <c r="V41" s="144"/>
      <c r="W41" s="144"/>
      <c r="X41" s="144"/>
      <c r="Y41" s="144"/>
      <c r="Z41" s="144"/>
      <c r="AA41" s="144"/>
      <c r="AB41" s="144"/>
      <c r="AC41" s="144"/>
      <c r="AD41" s="157"/>
    </row>
    <row r="42" spans="1:30" x14ac:dyDescent="0.25">
      <c r="A42" s="143" t="s">
        <v>473</v>
      </c>
      <c r="B42" s="144" t="str">
        <f t="shared" ref="B42:J42" si="9">CONCATENATE(B38,MsgMandat)</f>
        <v>PIN of Employee is Mandatory field.</v>
      </c>
      <c r="C42" s="144" t="str">
        <f t="shared" si="9"/>
        <v>Name of Employee is Mandatory field.</v>
      </c>
      <c r="D42" s="144" t="str">
        <f t="shared" si="9"/>
        <v>Employment Start Date is Mandatory field.</v>
      </c>
      <c r="E42" s="144" t="str">
        <f t="shared" si="9"/>
        <v>Employment End Date is Mandatory field.</v>
      </c>
      <c r="F42" s="144" t="str">
        <f t="shared" si="9"/>
        <v>Lump Sum Payment Due Year is Mandatory field.</v>
      </c>
      <c r="G42" s="144" t="str">
        <f t="shared" si="9"/>
        <v>Lump Sum Payment Paid Year is Mandatory field.</v>
      </c>
      <c r="H42" s="144" t="str">
        <f t="shared" si="9"/>
        <v>Amount of Gross Lump Sum Payment is Mandatory field.</v>
      </c>
      <c r="I42" s="144" t="str">
        <f t="shared" si="9"/>
        <v>Emoluments of Lump Sum Payment Due Year/ Emoluments of Lump Sum Payment Due Month is Mandatory field.</v>
      </c>
      <c r="J42" s="144" t="str">
        <f t="shared" si="9"/>
        <v>PAYE Paid in Lump Sum Payment Due Year/ Lump Sum Payment Due Month is Mandatory field.</v>
      </c>
      <c r="K42" s="144"/>
      <c r="L42" s="144"/>
      <c r="M42" s="144"/>
      <c r="N42" s="144"/>
      <c r="O42" s="144"/>
      <c r="P42" s="144"/>
      <c r="Q42" s="144"/>
      <c r="R42" s="144"/>
      <c r="S42" s="144"/>
      <c r="T42" s="144"/>
      <c r="U42" s="144"/>
      <c r="V42" s="144"/>
      <c r="W42" s="144"/>
      <c r="X42" s="144"/>
      <c r="Y42" s="144"/>
      <c r="Z42" s="144"/>
      <c r="AA42" s="144"/>
      <c r="AB42" s="144"/>
      <c r="AC42" s="144"/>
      <c r="AD42" s="157"/>
    </row>
    <row r="43" spans="1:30" x14ac:dyDescent="0.25">
      <c r="A43" s="143" t="s">
        <v>474</v>
      </c>
      <c r="B43" s="144" t="s">
        <v>687</v>
      </c>
      <c r="C43" s="144" t="s">
        <v>688</v>
      </c>
      <c r="D43" s="191" t="s">
        <v>1129</v>
      </c>
      <c r="E43" s="191" t="s">
        <v>1130</v>
      </c>
      <c r="F43" s="144" t="s">
        <v>689</v>
      </c>
      <c r="G43" s="144" t="s">
        <v>690</v>
      </c>
      <c r="H43" s="144" t="s">
        <v>691</v>
      </c>
      <c r="I43" s="144" t="s">
        <v>692</v>
      </c>
      <c r="J43" s="144" t="s">
        <v>693</v>
      </c>
      <c r="K43" s="144"/>
      <c r="L43" s="144"/>
      <c r="M43" s="144"/>
      <c r="N43" s="144"/>
      <c r="O43" s="144"/>
      <c r="P43" s="144"/>
      <c r="Q43" s="144"/>
      <c r="R43" s="144"/>
      <c r="S43" s="144"/>
      <c r="T43" s="144"/>
      <c r="U43" s="144"/>
      <c r="V43" s="144"/>
      <c r="W43" s="144"/>
      <c r="X43" s="144"/>
      <c r="Y43" s="144"/>
      <c r="Z43" s="144"/>
      <c r="AA43" s="144"/>
      <c r="AB43" s="144"/>
      <c r="AC43" s="144"/>
      <c r="AD43" s="157"/>
    </row>
    <row r="44" spans="1:30" x14ac:dyDescent="0.25">
      <c r="A44" s="144" t="s">
        <v>473</v>
      </c>
      <c r="B44" s="144" t="s">
        <v>1085</v>
      </c>
      <c r="C44" s="144" t="str">
        <f>MsgAlpNumSpl</f>
        <v>Please enter alphanumeric value. Only Special characters like (space , . / - :) are allowed.</v>
      </c>
      <c r="D44" s="217" t="s">
        <v>1131</v>
      </c>
      <c r="E44" s="144" t="s">
        <v>1132</v>
      </c>
      <c r="F44" s="144" t="str">
        <f>MsgNum</f>
        <v>Please enter numeric value only.</v>
      </c>
      <c r="G44" s="144" t="str">
        <f>MsgNum</f>
        <v>Please enter numeric value only.</v>
      </c>
      <c r="H44" s="144" t="str">
        <f>MsgNum</f>
        <v>Please enter numeric value only.</v>
      </c>
      <c r="I44" s="144" t="str">
        <f>MsgNum</f>
        <v>Please enter numeric value only.</v>
      </c>
      <c r="J44" s="144" t="str">
        <f>MsgNum</f>
        <v>Please enter numeric value only.</v>
      </c>
      <c r="K44" s="144"/>
      <c r="L44" s="144"/>
      <c r="M44" s="144"/>
      <c r="N44" s="144"/>
      <c r="O44" s="144"/>
      <c r="P44" s="144"/>
      <c r="Q44" s="144"/>
      <c r="R44" s="144"/>
      <c r="S44" s="144"/>
      <c r="T44" s="144"/>
      <c r="U44" s="144"/>
      <c r="V44" s="144"/>
      <c r="W44" s="144"/>
      <c r="X44" s="144"/>
      <c r="Y44" s="144"/>
      <c r="Z44" s="144"/>
      <c r="AA44" s="144"/>
      <c r="AB44" s="144"/>
      <c r="AC44" s="144"/>
      <c r="AD44" s="144"/>
    </row>
    <row r="45" spans="1:30" x14ac:dyDescent="0.25">
      <c r="A45" s="216" t="s">
        <v>847</v>
      </c>
      <c r="F45" t="s">
        <v>1143</v>
      </c>
      <c r="G45" t="s">
        <v>1144</v>
      </c>
    </row>
    <row r="46" spans="1:30" x14ac:dyDescent="0.25">
      <c r="A46" s="216" t="s">
        <v>473</v>
      </c>
      <c r="F46" t="s">
        <v>1145</v>
      </c>
      <c r="G46" t="s">
        <v>1146</v>
      </c>
    </row>
    <row r="47" spans="1:30" x14ac:dyDescent="0.25">
      <c r="A47" s="216" t="s">
        <v>1142</v>
      </c>
    </row>
    <row r="48" spans="1:30" x14ac:dyDescent="0.25">
      <c r="A48" s="216" t="s">
        <v>473</v>
      </c>
    </row>
    <row r="49" spans="1:30" x14ac:dyDescent="0.25">
      <c r="A49" s="216"/>
    </row>
    <row r="50" spans="1:30" ht="30" x14ac:dyDescent="0.25">
      <c r="A50" s="177" t="s">
        <v>88</v>
      </c>
      <c r="B50" s="178" t="s">
        <v>407</v>
      </c>
      <c r="C50" s="178" t="s">
        <v>408</v>
      </c>
      <c r="D50" s="178" t="s">
        <v>694</v>
      </c>
      <c r="E50" s="178" t="s">
        <v>695</v>
      </c>
      <c r="F50" s="179" t="s">
        <v>509</v>
      </c>
      <c r="G50" s="178" t="s">
        <v>510</v>
      </c>
      <c r="H50" s="178" t="s">
        <v>445</v>
      </c>
      <c r="I50" s="178" t="s">
        <v>446</v>
      </c>
      <c r="J50" s="178" t="s">
        <v>447</v>
      </c>
      <c r="K50" s="178" t="s">
        <v>448</v>
      </c>
      <c r="L50" s="178" t="s">
        <v>449</v>
      </c>
      <c r="M50" s="178" t="s">
        <v>450</v>
      </c>
      <c r="N50" s="178" t="s">
        <v>451</v>
      </c>
      <c r="O50" s="178" t="s">
        <v>452</v>
      </c>
      <c r="P50" s="178" t="s">
        <v>511</v>
      </c>
      <c r="Q50" s="178" t="s">
        <v>512</v>
      </c>
      <c r="R50" s="178" t="s">
        <v>513</v>
      </c>
      <c r="S50" s="178" t="s">
        <v>514</v>
      </c>
      <c r="T50" s="178" t="s">
        <v>515</v>
      </c>
      <c r="U50" s="178" t="s">
        <v>516</v>
      </c>
      <c r="V50" s="179" t="s">
        <v>517</v>
      </c>
      <c r="W50" s="179" t="s">
        <v>518</v>
      </c>
      <c r="X50" s="178" t="s">
        <v>519</v>
      </c>
      <c r="Y50" s="179" t="s">
        <v>696</v>
      </c>
      <c r="Z50" s="179" t="s">
        <v>520</v>
      </c>
      <c r="AA50" s="179" t="s">
        <v>521</v>
      </c>
      <c r="AB50" s="179" t="s">
        <v>620</v>
      </c>
      <c r="AC50" s="159"/>
      <c r="AD50" s="156" t="s">
        <v>697</v>
      </c>
    </row>
    <row r="51" spans="1:30" x14ac:dyDescent="0.25">
      <c r="A51" s="143" t="s">
        <v>471</v>
      </c>
      <c r="B51" s="144" t="s">
        <v>273</v>
      </c>
      <c r="C51" s="144" t="s">
        <v>273</v>
      </c>
      <c r="D51" s="144" t="s">
        <v>273</v>
      </c>
      <c r="E51" s="144" t="s">
        <v>273</v>
      </c>
      <c r="F51" s="181" t="s">
        <v>273</v>
      </c>
      <c r="G51" s="144" t="s">
        <v>273</v>
      </c>
      <c r="H51" s="144" t="s">
        <v>273</v>
      </c>
      <c r="I51" s="144" t="s">
        <v>273</v>
      </c>
      <c r="J51" s="144" t="s">
        <v>273</v>
      </c>
      <c r="K51" s="144" t="s">
        <v>273</v>
      </c>
      <c r="L51" s="144" t="s">
        <v>273</v>
      </c>
      <c r="M51" s="144" t="s">
        <v>273</v>
      </c>
      <c r="N51" s="144" t="s">
        <v>273</v>
      </c>
      <c r="O51" s="144" t="s">
        <v>273</v>
      </c>
      <c r="P51" s="144" t="s">
        <v>273</v>
      </c>
      <c r="Q51" s="144" t="s">
        <v>273</v>
      </c>
      <c r="R51" s="144" t="s">
        <v>273</v>
      </c>
      <c r="S51" s="144" t="s">
        <v>273</v>
      </c>
      <c r="T51" s="144" t="s">
        <v>273</v>
      </c>
      <c r="U51" s="144" t="s">
        <v>273</v>
      </c>
      <c r="V51" s="181" t="s">
        <v>273</v>
      </c>
      <c r="W51" s="181" t="s">
        <v>273</v>
      </c>
      <c r="X51" s="144" t="s">
        <v>273</v>
      </c>
      <c r="Y51" s="181" t="s">
        <v>273</v>
      </c>
      <c r="Z51" s="181" t="s">
        <v>273</v>
      </c>
      <c r="AA51" s="181" t="s">
        <v>335</v>
      </c>
      <c r="AB51" s="144" t="s">
        <v>273</v>
      </c>
      <c r="AC51" s="144"/>
      <c r="AD51" s="157"/>
    </row>
    <row r="52" spans="1:30" x14ac:dyDescent="0.25">
      <c r="A52" s="143" t="s">
        <v>470</v>
      </c>
      <c r="B52" s="144"/>
      <c r="C52" s="144"/>
      <c r="D52" s="144"/>
      <c r="E52" s="144"/>
      <c r="F52" s="181"/>
      <c r="G52" s="144"/>
      <c r="H52" s="144"/>
      <c r="I52" s="144"/>
      <c r="J52" s="144"/>
      <c r="K52" s="144"/>
      <c r="L52" s="144"/>
      <c r="M52" s="144"/>
      <c r="N52" s="144"/>
      <c r="O52" s="144"/>
      <c r="P52" s="144"/>
      <c r="Q52" s="144"/>
      <c r="R52" s="144"/>
      <c r="S52" s="144"/>
      <c r="T52" s="144"/>
      <c r="U52" s="144"/>
      <c r="V52" s="181"/>
      <c r="W52" s="181"/>
      <c r="X52" s="144"/>
      <c r="Y52" s="181"/>
      <c r="Z52" s="181"/>
      <c r="AA52" s="181"/>
      <c r="AB52" s="144"/>
      <c r="AC52" s="144"/>
      <c r="AD52" s="157"/>
    </row>
    <row r="53" spans="1:30" ht="60" x14ac:dyDescent="0.25">
      <c r="A53" s="143" t="s">
        <v>472</v>
      </c>
      <c r="B53" s="144" t="s">
        <v>698</v>
      </c>
      <c r="C53" s="144" t="s">
        <v>699</v>
      </c>
      <c r="D53" s="144" t="s">
        <v>700</v>
      </c>
      <c r="E53" s="144" t="s">
        <v>701</v>
      </c>
      <c r="F53" s="181" t="s">
        <v>702</v>
      </c>
      <c r="G53" s="144" t="s">
        <v>703</v>
      </c>
      <c r="H53" s="144" t="s">
        <v>704</v>
      </c>
      <c r="I53" s="144" t="s">
        <v>705</v>
      </c>
      <c r="J53" s="144" t="s">
        <v>706</v>
      </c>
      <c r="K53" s="144" t="s">
        <v>707</v>
      </c>
      <c r="L53" s="144" t="s">
        <v>708</v>
      </c>
      <c r="M53" s="144" t="s">
        <v>709</v>
      </c>
      <c r="N53" s="144" t="s">
        <v>710</v>
      </c>
      <c r="O53" s="144" t="s">
        <v>711</v>
      </c>
      <c r="P53" s="144" t="s">
        <v>712</v>
      </c>
      <c r="Q53" s="144" t="s">
        <v>713</v>
      </c>
      <c r="R53" s="144" t="s">
        <v>714</v>
      </c>
      <c r="S53" s="144" t="s">
        <v>715</v>
      </c>
      <c r="T53" s="144" t="s">
        <v>716</v>
      </c>
      <c r="U53" s="144" t="s">
        <v>717</v>
      </c>
      <c r="V53" s="181" t="s">
        <v>718</v>
      </c>
      <c r="W53" s="181" t="s">
        <v>719</v>
      </c>
      <c r="X53" s="144" t="s">
        <v>720</v>
      </c>
      <c r="Y53" s="181" t="s">
        <v>721</v>
      </c>
      <c r="Z53" s="181" t="s">
        <v>722</v>
      </c>
      <c r="AA53" s="181" t="s">
        <v>723</v>
      </c>
      <c r="AB53" s="144" t="s">
        <v>1083</v>
      </c>
      <c r="AC53" s="144"/>
      <c r="AD53" s="157"/>
    </row>
    <row r="54" spans="1:30" ht="45" x14ac:dyDescent="0.25">
      <c r="A54" s="143" t="s">
        <v>473</v>
      </c>
      <c r="B54" s="144" t="str">
        <f t="shared" ref="B54:P54" si="10">CONCATENATE(B50,MsgMandat)</f>
        <v>PIN of Employee is Mandatory field.</v>
      </c>
      <c r="C54" s="144" t="str">
        <f t="shared" si="10"/>
        <v>Name of Employee is Mandatory field.</v>
      </c>
      <c r="D54" s="144" t="str">
        <f t="shared" si="10"/>
        <v>Arrears for the Month is Mandatory field.</v>
      </c>
      <c r="E54" s="181" t="str">
        <f t="shared" si="10"/>
        <v>Arrears Year is Mandatory field.</v>
      </c>
      <c r="F54" s="181" t="str">
        <f t="shared" si="10"/>
        <v>Residential Status is Mandatory field.</v>
      </c>
      <c r="G54" s="144" t="str">
        <f t="shared" si="10"/>
        <v>Type of Employee is Mandatory field.</v>
      </c>
      <c r="H54" s="144" t="str">
        <f t="shared" si="10"/>
        <v>Basic Salary is Mandatory field.</v>
      </c>
      <c r="I54" s="144" t="str">
        <f t="shared" si="10"/>
        <v>Housing Allowance is Mandatory field.</v>
      </c>
      <c r="J54" s="144" t="str">
        <f t="shared" si="10"/>
        <v>Transport Allowance is Mandatory field.</v>
      </c>
      <c r="K54" s="144" t="str">
        <f t="shared" si="10"/>
        <v>Leave Pay is Mandatory field.</v>
      </c>
      <c r="L54" s="144" t="str">
        <f t="shared" si="10"/>
        <v>Over Time Allowance is Mandatory field.</v>
      </c>
      <c r="M54" s="144" t="str">
        <f t="shared" si="10"/>
        <v>Director's Fee is Mandatory field.</v>
      </c>
      <c r="N54" s="144" t="str">
        <f t="shared" si="10"/>
        <v>Lump Sum Payment if any is Mandatory field.</v>
      </c>
      <c r="O54" s="144" t="str">
        <f t="shared" si="10"/>
        <v>Other Allowance is Mandatory field.</v>
      </c>
      <c r="P54" s="144" t="str">
        <f t="shared" si="10"/>
        <v>Other Non cash Benefits is Mandatory field.</v>
      </c>
      <c r="Q54" s="144" t="str">
        <f t="shared" ref="Q54:W54" si="11">CONCATENATE(Q50,MsgMandat)</f>
        <v>Global Income (In case of non full time service Director) is Mandatory field.</v>
      </c>
      <c r="R54" s="144" t="str">
        <f t="shared" si="11"/>
        <v>Type of Housing is Mandatory field.</v>
      </c>
      <c r="S54" s="144" t="str">
        <f t="shared" si="11"/>
        <v>Rent of House is Mandatory field.</v>
      </c>
      <c r="T54" s="144" t="str">
        <f t="shared" si="11"/>
        <v>Rent Recovered from Employee is Mandatory field.</v>
      </c>
      <c r="U54" s="181" t="str">
        <f t="shared" si="11"/>
        <v>Actual Contribution is Mandatory field.</v>
      </c>
      <c r="V54" s="181" t="str">
        <f t="shared" si="11"/>
        <v>Mortgage Interest is Mandatory field.</v>
      </c>
      <c r="W54" s="181" t="str">
        <f t="shared" si="11"/>
        <v>Deposit on Home Ownership Saving Plan is Mandatory field.</v>
      </c>
      <c r="X54" s="181" t="str">
        <f>CONCATENATE(X50,MsgMandat)</f>
        <v>Monthly Personal Relief is Mandatory field.</v>
      </c>
      <c r="Y54" s="181" t="str">
        <f>CONCATENATE(Y50,MsgMandat)</f>
        <v>Amount of PAYE Already Paid  is Mandatory field.</v>
      </c>
      <c r="Z54" s="181" t="str">
        <f>CONCATENATE(Z50,MsgMandat)</f>
        <v>Self Assessed PAYE Tax is Mandatory field.</v>
      </c>
      <c r="AA54" s="181" t="str">
        <f>CONCATENATE(AA50,MsgMandat)</f>
        <v>Amount of Insurance Relief is Mandatory field.</v>
      </c>
      <c r="AB54" s="144" t="s">
        <v>1081</v>
      </c>
      <c r="AC54" s="144"/>
      <c r="AD54" s="157"/>
    </row>
    <row r="55" spans="1:30" ht="60" x14ac:dyDescent="0.25">
      <c r="A55" s="143" t="s">
        <v>474</v>
      </c>
      <c r="B55" s="144" t="s">
        <v>724</v>
      </c>
      <c r="C55" s="144" t="s">
        <v>725</v>
      </c>
      <c r="D55" s="144" t="s">
        <v>726</v>
      </c>
      <c r="E55" s="144"/>
      <c r="F55" s="144"/>
      <c r="G55" s="144"/>
      <c r="H55" s="144" t="s">
        <v>727</v>
      </c>
      <c r="I55" s="144" t="s">
        <v>728</v>
      </c>
      <c r="J55" s="144" t="s">
        <v>729</v>
      </c>
      <c r="K55" s="144" t="s">
        <v>730</v>
      </c>
      <c r="L55" s="144" t="s">
        <v>731</v>
      </c>
      <c r="M55" s="144" t="s">
        <v>732</v>
      </c>
      <c r="N55" s="144" t="s">
        <v>733</v>
      </c>
      <c r="O55" s="144" t="s">
        <v>734</v>
      </c>
      <c r="P55" s="144" t="s">
        <v>735</v>
      </c>
      <c r="Q55" s="144" t="s">
        <v>736</v>
      </c>
      <c r="R55" s="144"/>
      <c r="S55" s="144" t="s">
        <v>737</v>
      </c>
      <c r="T55" s="144" t="s">
        <v>738</v>
      </c>
      <c r="U55" s="144" t="s">
        <v>739</v>
      </c>
      <c r="V55" s="181" t="s">
        <v>740</v>
      </c>
      <c r="W55" s="181" t="s">
        <v>741</v>
      </c>
      <c r="X55" s="144" t="s">
        <v>742</v>
      </c>
      <c r="Y55" s="181" t="s">
        <v>743</v>
      </c>
      <c r="Z55" s="181" t="s">
        <v>744</v>
      </c>
      <c r="AA55" s="181" t="s">
        <v>745</v>
      </c>
      <c r="AB55" s="144"/>
      <c r="AC55" s="144"/>
      <c r="AD55" s="157"/>
    </row>
    <row r="56" spans="1:30" ht="45" x14ac:dyDescent="0.25">
      <c r="A56" s="145" t="s">
        <v>473</v>
      </c>
      <c r="B56" s="193" t="s">
        <v>1085</v>
      </c>
      <c r="C56" s="182"/>
      <c r="D56" s="182" t="s">
        <v>746</v>
      </c>
      <c r="E56" s="182"/>
      <c r="F56" s="160"/>
      <c r="G56" s="160"/>
      <c r="H56" s="160" t="str">
        <f t="shared" ref="H56:Q56" si="12">MsgNum</f>
        <v>Please enter numeric value only.</v>
      </c>
      <c r="I56" s="160" t="str">
        <f t="shared" si="12"/>
        <v>Please enter numeric value only.</v>
      </c>
      <c r="J56" s="160" t="str">
        <f t="shared" si="12"/>
        <v>Please enter numeric value only.</v>
      </c>
      <c r="K56" s="160" t="str">
        <f t="shared" si="12"/>
        <v>Please enter numeric value only.</v>
      </c>
      <c r="L56" s="160" t="str">
        <f t="shared" si="12"/>
        <v>Please enter numeric value only.</v>
      </c>
      <c r="M56" s="160" t="str">
        <f t="shared" si="12"/>
        <v>Please enter numeric value only.</v>
      </c>
      <c r="N56" s="160" t="str">
        <f t="shared" si="12"/>
        <v>Please enter numeric value only.</v>
      </c>
      <c r="O56" s="160" t="str">
        <f t="shared" si="12"/>
        <v>Please enter numeric value only.</v>
      </c>
      <c r="P56" s="160" t="str">
        <f t="shared" si="12"/>
        <v>Please enter numeric value only.</v>
      </c>
      <c r="Q56" s="160" t="str">
        <f t="shared" si="12"/>
        <v>Please enter numeric value only.</v>
      </c>
      <c r="R56" s="160"/>
      <c r="S56" s="160" t="str">
        <f t="shared" ref="S56:Z56" si="13">MsgNum</f>
        <v>Please enter numeric value only.</v>
      </c>
      <c r="T56" s="160" t="str">
        <f t="shared" si="13"/>
        <v>Please enter numeric value only.</v>
      </c>
      <c r="U56" s="160" t="str">
        <f t="shared" si="13"/>
        <v>Please enter numeric value only.</v>
      </c>
      <c r="V56" s="182" t="str">
        <f t="shared" si="13"/>
        <v>Please enter numeric value only.</v>
      </c>
      <c r="W56" s="182" t="str">
        <f t="shared" si="13"/>
        <v>Please enter numeric value only.</v>
      </c>
      <c r="X56" s="160" t="str">
        <f>MsgNum</f>
        <v>Please enter numeric value only.</v>
      </c>
      <c r="Y56" s="182" t="str">
        <f t="shared" si="13"/>
        <v>Please enter numeric value only.</v>
      </c>
      <c r="Z56" s="182" t="str">
        <f t="shared" si="13"/>
        <v>Please enter numeric value only.</v>
      </c>
      <c r="AA56" s="182" t="str">
        <f>MsgNum</f>
        <v>Please enter numeric value only.</v>
      </c>
      <c r="AB56" s="160"/>
      <c r="AC56" s="160"/>
      <c r="AD56" s="158"/>
    </row>
    <row r="57" spans="1:30" x14ac:dyDescent="0.25">
      <c r="A57" s="143" t="s">
        <v>847</v>
      </c>
      <c r="B57" s="144"/>
      <c r="C57" s="144"/>
      <c r="D57" s="144"/>
      <c r="E57" s="144"/>
      <c r="F57" s="144"/>
      <c r="G57" s="144"/>
      <c r="H57" s="144"/>
      <c r="I57" s="144"/>
      <c r="J57" s="144"/>
      <c r="K57" s="144"/>
      <c r="L57" s="144"/>
      <c r="M57" s="144"/>
      <c r="N57" s="144"/>
      <c r="O57" s="144"/>
      <c r="P57" s="144"/>
      <c r="Q57" s="144"/>
      <c r="R57" s="144"/>
      <c r="S57" s="144"/>
      <c r="T57" s="144"/>
      <c r="U57" s="144"/>
      <c r="V57" s="192"/>
      <c r="W57" s="192"/>
      <c r="X57" s="183"/>
      <c r="Y57" s="181"/>
      <c r="Z57" s="181"/>
      <c r="AA57" s="181"/>
      <c r="AB57" s="144"/>
      <c r="AC57" s="144"/>
      <c r="AD57" s="157"/>
    </row>
    <row r="58" spans="1:30" ht="45" x14ac:dyDescent="0.25">
      <c r="A58" s="145" t="s">
        <v>473</v>
      </c>
      <c r="B58" s="193"/>
      <c r="C58" s="182"/>
      <c r="D58" s="182"/>
      <c r="E58" s="182"/>
      <c r="F58" s="160"/>
      <c r="G58" s="160"/>
      <c r="H58" s="160"/>
      <c r="I58" s="160"/>
      <c r="J58" s="160"/>
      <c r="K58" s="160"/>
      <c r="L58" s="160"/>
      <c r="M58" s="160"/>
      <c r="N58" s="160"/>
      <c r="O58" s="160"/>
      <c r="P58" s="160"/>
      <c r="Q58" s="160"/>
      <c r="R58" s="160"/>
      <c r="S58" s="160"/>
      <c r="T58" s="160"/>
      <c r="U58" s="160"/>
      <c r="V58" s="218" t="s">
        <v>1148</v>
      </c>
      <c r="W58" s="218" t="s">
        <v>1149</v>
      </c>
      <c r="X58" s="218" t="s">
        <v>1150</v>
      </c>
      <c r="Y58" s="182"/>
      <c r="Z58" s="182"/>
      <c r="AA58" s="182"/>
      <c r="AB58" s="160"/>
      <c r="AC58" s="160"/>
      <c r="AD58" s="158"/>
    </row>
    <row r="60" spans="1:30" ht="30" x14ac:dyDescent="0.25">
      <c r="A60" s="177" t="s">
        <v>95</v>
      </c>
      <c r="B60" s="178" t="s">
        <v>407</v>
      </c>
      <c r="C60" s="178" t="s">
        <v>408</v>
      </c>
      <c r="D60" s="178" t="s">
        <v>694</v>
      </c>
      <c r="E60" s="178" t="s">
        <v>695</v>
      </c>
      <c r="F60" s="179" t="s">
        <v>509</v>
      </c>
      <c r="G60" s="178" t="s">
        <v>510</v>
      </c>
      <c r="H60" s="178" t="s">
        <v>566</v>
      </c>
      <c r="I60" s="178" t="s">
        <v>445</v>
      </c>
      <c r="J60" s="178" t="s">
        <v>446</v>
      </c>
      <c r="K60" s="178" t="s">
        <v>447</v>
      </c>
      <c r="L60" s="178" t="s">
        <v>448</v>
      </c>
      <c r="M60" s="178" t="s">
        <v>449</v>
      </c>
      <c r="N60" s="178" t="s">
        <v>450</v>
      </c>
      <c r="O60" s="178" t="s">
        <v>451</v>
      </c>
      <c r="P60" s="178" t="s">
        <v>452</v>
      </c>
      <c r="Q60" s="178" t="s">
        <v>511</v>
      </c>
      <c r="R60" s="178" t="s">
        <v>512</v>
      </c>
      <c r="S60" s="178" t="s">
        <v>513</v>
      </c>
      <c r="T60" s="178" t="s">
        <v>514</v>
      </c>
      <c r="U60" s="178" t="s">
        <v>515</v>
      </c>
      <c r="V60" s="178" t="s">
        <v>516</v>
      </c>
      <c r="W60" s="179" t="s">
        <v>517</v>
      </c>
      <c r="X60" s="179" t="s">
        <v>518</v>
      </c>
      <c r="Y60" s="178" t="s">
        <v>519</v>
      </c>
      <c r="Z60" s="179" t="s">
        <v>696</v>
      </c>
      <c r="AA60" s="179" t="s">
        <v>520</v>
      </c>
      <c r="AB60" s="179" t="s">
        <v>521</v>
      </c>
      <c r="AC60" s="179" t="s">
        <v>620</v>
      </c>
      <c r="AD60" s="156" t="s">
        <v>747</v>
      </c>
    </row>
    <row r="61" spans="1:30" x14ac:dyDescent="0.25">
      <c r="A61" s="143" t="s">
        <v>471</v>
      </c>
      <c r="B61" s="144" t="s">
        <v>273</v>
      </c>
      <c r="C61" s="144" t="s">
        <v>273</v>
      </c>
      <c r="D61" s="144" t="s">
        <v>273</v>
      </c>
      <c r="E61" s="144" t="s">
        <v>273</v>
      </c>
      <c r="F61" s="181" t="s">
        <v>273</v>
      </c>
      <c r="G61" s="144" t="s">
        <v>273</v>
      </c>
      <c r="H61" s="144" t="s">
        <v>273</v>
      </c>
      <c r="I61" s="144" t="s">
        <v>273</v>
      </c>
      <c r="J61" s="144" t="s">
        <v>273</v>
      </c>
      <c r="K61" s="144" t="s">
        <v>273</v>
      </c>
      <c r="L61" s="144" t="s">
        <v>273</v>
      </c>
      <c r="M61" s="144" t="s">
        <v>273</v>
      </c>
      <c r="N61" s="144" t="s">
        <v>273</v>
      </c>
      <c r="O61" s="144" t="s">
        <v>273</v>
      </c>
      <c r="P61" s="144" t="s">
        <v>273</v>
      </c>
      <c r="Q61" s="144" t="s">
        <v>273</v>
      </c>
      <c r="R61" s="144" t="s">
        <v>273</v>
      </c>
      <c r="S61" s="144" t="s">
        <v>273</v>
      </c>
      <c r="T61" s="144" t="s">
        <v>273</v>
      </c>
      <c r="U61" s="144" t="s">
        <v>273</v>
      </c>
      <c r="V61" s="144" t="s">
        <v>273</v>
      </c>
      <c r="W61" s="181" t="s">
        <v>273</v>
      </c>
      <c r="X61" s="181" t="s">
        <v>273</v>
      </c>
      <c r="Y61" s="144" t="s">
        <v>273</v>
      </c>
      <c r="Z61" s="181" t="s">
        <v>273</v>
      </c>
      <c r="AA61" s="181" t="s">
        <v>273</v>
      </c>
      <c r="AB61" s="181" t="s">
        <v>335</v>
      </c>
      <c r="AC61" s="181" t="s">
        <v>273</v>
      </c>
      <c r="AD61" s="157"/>
    </row>
    <row r="62" spans="1:30" x14ac:dyDescent="0.25">
      <c r="A62" s="143" t="s">
        <v>470</v>
      </c>
      <c r="B62" s="144"/>
      <c r="C62" s="144"/>
      <c r="D62" s="144"/>
      <c r="E62" s="144"/>
      <c r="F62" s="181"/>
      <c r="G62" s="144"/>
      <c r="H62" s="144"/>
      <c r="I62" s="144"/>
      <c r="J62" s="144"/>
      <c r="K62" s="144"/>
      <c r="L62" s="144"/>
      <c r="M62" s="144"/>
      <c r="N62" s="144"/>
      <c r="O62" s="144"/>
      <c r="P62" s="144"/>
      <c r="Q62" s="144"/>
      <c r="R62" s="144"/>
      <c r="S62" s="144"/>
      <c r="T62" s="144"/>
      <c r="U62" s="144"/>
      <c r="V62" s="144"/>
      <c r="W62" s="181"/>
      <c r="X62" s="181"/>
      <c r="Y62" s="144"/>
      <c r="Z62" s="181"/>
      <c r="AA62" s="181"/>
      <c r="AB62" s="181"/>
      <c r="AC62" s="181"/>
      <c r="AD62" s="157"/>
    </row>
    <row r="63" spans="1:30" ht="60" x14ac:dyDescent="0.25">
      <c r="A63" s="143" t="s">
        <v>472</v>
      </c>
      <c r="B63" s="144" t="s">
        <v>748</v>
      </c>
      <c r="C63" s="144" t="s">
        <v>749</v>
      </c>
      <c r="D63" s="144" t="s">
        <v>750</v>
      </c>
      <c r="E63" s="144" t="s">
        <v>751</v>
      </c>
      <c r="F63" s="181" t="s">
        <v>752</v>
      </c>
      <c r="G63" s="144" t="s">
        <v>753</v>
      </c>
      <c r="H63" s="144" t="s">
        <v>754</v>
      </c>
      <c r="I63" s="144" t="s">
        <v>755</v>
      </c>
      <c r="J63" s="144" t="s">
        <v>756</v>
      </c>
      <c r="K63" s="144" t="s">
        <v>757</v>
      </c>
      <c r="L63" s="144" t="s">
        <v>758</v>
      </c>
      <c r="M63" s="144" t="s">
        <v>759</v>
      </c>
      <c r="N63" s="144" t="s">
        <v>760</v>
      </c>
      <c r="O63" s="144" t="s">
        <v>761</v>
      </c>
      <c r="P63" s="144" t="s">
        <v>762</v>
      </c>
      <c r="Q63" s="144" t="s">
        <v>763</v>
      </c>
      <c r="R63" s="144" t="s">
        <v>764</v>
      </c>
      <c r="S63" s="144" t="s">
        <v>765</v>
      </c>
      <c r="T63" s="144" t="s">
        <v>766</v>
      </c>
      <c r="U63" s="144" t="s">
        <v>767</v>
      </c>
      <c r="V63" s="144" t="s">
        <v>768</v>
      </c>
      <c r="W63" s="181" t="s">
        <v>769</v>
      </c>
      <c r="X63" s="181" t="s">
        <v>770</v>
      </c>
      <c r="Y63" s="144" t="s">
        <v>771</v>
      </c>
      <c r="Z63" s="181" t="s">
        <v>772</v>
      </c>
      <c r="AA63" s="181" t="s">
        <v>773</v>
      </c>
      <c r="AB63" s="181" t="s">
        <v>774</v>
      </c>
      <c r="AC63" s="181" t="s">
        <v>1084</v>
      </c>
      <c r="AD63" s="157"/>
    </row>
    <row r="64" spans="1:30" ht="45" x14ac:dyDescent="0.25">
      <c r="A64" s="143" t="s">
        <v>473</v>
      </c>
      <c r="B64" s="144" t="str">
        <f t="shared" ref="B64:Q64" si="14">CONCATENATE(B60,MsgMandat)</f>
        <v>PIN of Employee is Mandatory field.</v>
      </c>
      <c r="C64" s="144" t="str">
        <f t="shared" si="14"/>
        <v>Name of Employee is Mandatory field.</v>
      </c>
      <c r="D64" s="144" t="str">
        <f t="shared" si="14"/>
        <v>Arrears for the Month is Mandatory field.</v>
      </c>
      <c r="E64" s="144" t="str">
        <f t="shared" si="14"/>
        <v>Arrears Year is Mandatory field.</v>
      </c>
      <c r="F64" s="181" t="str">
        <f t="shared" si="14"/>
        <v>Residential Status is Mandatory field.</v>
      </c>
      <c r="G64" s="144" t="str">
        <f t="shared" si="14"/>
        <v>Type of Employee is Mandatory field.</v>
      </c>
      <c r="H64" s="144" t="str">
        <f t="shared" si="14"/>
        <v>Exemption Certificate Number is Mandatory field.</v>
      </c>
      <c r="I64" s="144" t="str">
        <f t="shared" si="14"/>
        <v>Basic Salary is Mandatory field.</v>
      </c>
      <c r="J64" s="144" t="str">
        <f t="shared" si="14"/>
        <v>Housing Allowance is Mandatory field.</v>
      </c>
      <c r="K64" s="144" t="str">
        <f t="shared" si="14"/>
        <v>Transport Allowance is Mandatory field.</v>
      </c>
      <c r="L64" s="144" t="str">
        <f t="shared" si="14"/>
        <v>Leave Pay is Mandatory field.</v>
      </c>
      <c r="M64" s="144" t="str">
        <f t="shared" si="14"/>
        <v>Over Time Allowance is Mandatory field.</v>
      </c>
      <c r="N64" s="144" t="str">
        <f t="shared" si="14"/>
        <v>Director's Fee is Mandatory field.</v>
      </c>
      <c r="O64" s="144" t="str">
        <f t="shared" si="14"/>
        <v>Lump Sum Payment if any is Mandatory field.</v>
      </c>
      <c r="P64" s="144" t="str">
        <f t="shared" si="14"/>
        <v>Other Allowance is Mandatory field.</v>
      </c>
      <c r="Q64" s="144" t="str">
        <f t="shared" si="14"/>
        <v>Other Non cash Benefits is Mandatory field.</v>
      </c>
      <c r="R64" s="144" t="str">
        <f t="shared" ref="R64:X64" si="15">CONCATENATE(R60,MsgMandat)</f>
        <v>Global Income (In case of non full time service Director) is Mandatory field.</v>
      </c>
      <c r="S64" s="144" t="str">
        <f t="shared" si="15"/>
        <v>Type of Housing is Mandatory field.</v>
      </c>
      <c r="T64" s="144" t="str">
        <f t="shared" si="15"/>
        <v>Rent of House is Mandatory field.</v>
      </c>
      <c r="U64" s="144" t="str">
        <f t="shared" si="15"/>
        <v>Rent Recovered from Employee is Mandatory field.</v>
      </c>
      <c r="V64" s="181" t="str">
        <f t="shared" si="15"/>
        <v>Actual Contribution is Mandatory field.</v>
      </c>
      <c r="W64" s="181" t="str">
        <f t="shared" si="15"/>
        <v>Mortgage Interest is Mandatory field.</v>
      </c>
      <c r="X64" s="181" t="str">
        <f t="shared" si="15"/>
        <v>Deposit on Home Ownership Saving Plan is Mandatory field.</v>
      </c>
      <c r="Y64" s="181" t="str">
        <f>CONCATENATE(Y60,MsgMandat)</f>
        <v>Monthly Personal Relief is Mandatory field.</v>
      </c>
      <c r="Z64" s="181" t="str">
        <f>CONCATENATE(Z60,MsgMandat)</f>
        <v>Amount of PAYE Already Paid  is Mandatory field.</v>
      </c>
      <c r="AA64" s="181" t="str">
        <f>CONCATENATE(AA60,MsgMandat)</f>
        <v>Self Assessed PAYE Tax is Mandatory field.</v>
      </c>
      <c r="AB64" s="181" t="str">
        <f>CONCATENATE(AB60,MsgMandat)</f>
        <v>Amount of Insurance Relief is Mandatory field.</v>
      </c>
      <c r="AC64" s="181" t="s">
        <v>1081</v>
      </c>
      <c r="AD64" s="157"/>
    </row>
    <row r="65" spans="1:30" ht="60" x14ac:dyDescent="0.25">
      <c r="A65" s="143" t="s">
        <v>474</v>
      </c>
      <c r="B65" s="144" t="s">
        <v>775</v>
      </c>
      <c r="C65" s="144" t="s">
        <v>776</v>
      </c>
      <c r="D65" s="144" t="s">
        <v>777</v>
      </c>
      <c r="E65" s="144"/>
      <c r="F65" s="144"/>
      <c r="G65" s="144"/>
      <c r="H65" s="144" t="s">
        <v>1153</v>
      </c>
      <c r="I65" s="144" t="s">
        <v>778</v>
      </c>
      <c r="J65" s="144" t="s">
        <v>779</v>
      </c>
      <c r="K65" s="144" t="s">
        <v>780</v>
      </c>
      <c r="L65" s="144" t="s">
        <v>781</v>
      </c>
      <c r="M65" s="144" t="s">
        <v>782</v>
      </c>
      <c r="N65" s="144" t="s">
        <v>783</v>
      </c>
      <c r="O65" s="144" t="s">
        <v>784</v>
      </c>
      <c r="P65" s="144" t="s">
        <v>785</v>
      </c>
      <c r="Q65" s="144" t="s">
        <v>786</v>
      </c>
      <c r="R65" s="144" t="s">
        <v>787</v>
      </c>
      <c r="S65" s="144"/>
      <c r="T65" s="144" t="s">
        <v>788</v>
      </c>
      <c r="U65" s="144" t="s">
        <v>789</v>
      </c>
      <c r="V65" s="144" t="s">
        <v>790</v>
      </c>
      <c r="W65" s="181" t="s">
        <v>791</v>
      </c>
      <c r="X65" s="181" t="s">
        <v>792</v>
      </c>
      <c r="Y65" s="144" t="s">
        <v>793</v>
      </c>
      <c r="Z65" s="181" t="s">
        <v>794</v>
      </c>
      <c r="AA65" s="181" t="s">
        <v>795</v>
      </c>
      <c r="AB65" s="181" t="s">
        <v>796</v>
      </c>
      <c r="AC65" s="181"/>
      <c r="AD65" s="157"/>
    </row>
    <row r="66" spans="1:30" ht="45" x14ac:dyDescent="0.25">
      <c r="A66" s="145" t="s">
        <v>473</v>
      </c>
      <c r="B66" s="160" t="s">
        <v>1085</v>
      </c>
      <c r="C66" s="182" t="str">
        <f>MsgAlpNumSpl</f>
        <v>Please enter alphanumeric value. Only Special characters like (space , . / - :) are allowed.</v>
      </c>
      <c r="D66" s="160" t="s">
        <v>746</v>
      </c>
      <c r="E66" s="160"/>
      <c r="F66" s="160"/>
      <c r="G66" s="160"/>
      <c r="H66" s="160" t="s">
        <v>1154</v>
      </c>
      <c r="I66" s="160" t="str">
        <f t="shared" ref="I66:R66" si="16">MsgNum</f>
        <v>Please enter numeric value only.</v>
      </c>
      <c r="J66" s="160" t="str">
        <f t="shared" si="16"/>
        <v>Please enter numeric value only.</v>
      </c>
      <c r="K66" s="160" t="str">
        <f t="shared" si="16"/>
        <v>Please enter numeric value only.</v>
      </c>
      <c r="L66" s="160" t="str">
        <f t="shared" si="16"/>
        <v>Please enter numeric value only.</v>
      </c>
      <c r="M66" s="160" t="str">
        <f t="shared" si="16"/>
        <v>Please enter numeric value only.</v>
      </c>
      <c r="N66" s="160" t="str">
        <f t="shared" si="16"/>
        <v>Please enter numeric value only.</v>
      </c>
      <c r="O66" s="160" t="str">
        <f t="shared" si="16"/>
        <v>Please enter numeric value only.</v>
      </c>
      <c r="P66" s="160" t="str">
        <f t="shared" si="16"/>
        <v>Please enter numeric value only.</v>
      </c>
      <c r="Q66" s="160" t="str">
        <f t="shared" si="16"/>
        <v>Please enter numeric value only.</v>
      </c>
      <c r="R66" s="160" t="str">
        <f t="shared" si="16"/>
        <v>Please enter numeric value only.</v>
      </c>
      <c r="S66" s="160"/>
      <c r="T66" s="160" t="str">
        <f t="shared" ref="T66:AA66" si="17">MsgNum</f>
        <v>Please enter numeric value only.</v>
      </c>
      <c r="U66" s="160" t="str">
        <f t="shared" si="17"/>
        <v>Please enter numeric value only.</v>
      </c>
      <c r="V66" s="182" t="str">
        <f t="shared" si="17"/>
        <v>Please enter numeric value only.</v>
      </c>
      <c r="W66" s="182" t="str">
        <f t="shared" si="17"/>
        <v>Please enter numeric value only.</v>
      </c>
      <c r="X66" s="182" t="str">
        <f t="shared" si="17"/>
        <v>Please enter numeric value only.</v>
      </c>
      <c r="Y66" s="182" t="str">
        <f>MsgNum</f>
        <v>Please enter numeric value only.</v>
      </c>
      <c r="Z66" s="182" t="str">
        <f t="shared" si="17"/>
        <v>Please enter numeric value only.</v>
      </c>
      <c r="AA66" s="182" t="str">
        <f t="shared" si="17"/>
        <v>Please enter numeric value only.</v>
      </c>
      <c r="AB66" s="182" t="str">
        <f>MsgNum</f>
        <v>Please enter numeric value only.</v>
      </c>
      <c r="AC66" s="182"/>
      <c r="AD66" s="158"/>
    </row>
    <row r="67" spans="1:30" x14ac:dyDescent="0.25">
      <c r="A67" s="143" t="s">
        <v>847</v>
      </c>
      <c r="B67" s="144"/>
      <c r="C67" s="144"/>
      <c r="D67" s="144"/>
      <c r="E67" s="144"/>
      <c r="F67" s="144"/>
      <c r="G67" s="144"/>
      <c r="H67" s="144"/>
      <c r="I67" s="144"/>
      <c r="J67" s="144"/>
      <c r="K67" s="144"/>
      <c r="L67" s="144"/>
      <c r="M67" s="144"/>
      <c r="N67" s="144"/>
      <c r="O67" s="144"/>
      <c r="P67" s="144"/>
      <c r="Q67" s="144"/>
      <c r="R67" s="144"/>
      <c r="S67" s="144"/>
      <c r="T67" s="144"/>
      <c r="U67" s="144"/>
      <c r="V67" s="144"/>
      <c r="W67" s="192"/>
      <c r="X67" s="192"/>
      <c r="Y67" s="192"/>
      <c r="Z67" s="181"/>
      <c r="AA67" s="181"/>
      <c r="AB67" s="181"/>
      <c r="AC67" s="181"/>
      <c r="AD67" s="157"/>
    </row>
    <row r="68" spans="1:30" ht="45" x14ac:dyDescent="0.25">
      <c r="A68" s="145" t="s">
        <v>473</v>
      </c>
      <c r="B68" s="160"/>
      <c r="C68" s="182"/>
      <c r="D68" s="160"/>
      <c r="E68" s="160"/>
      <c r="F68" s="160"/>
      <c r="G68" s="160"/>
      <c r="H68" s="160"/>
      <c r="I68" s="160"/>
      <c r="J68" s="160"/>
      <c r="K68" s="160"/>
      <c r="L68" s="160"/>
      <c r="M68" s="160"/>
      <c r="N68" s="160"/>
      <c r="O68" s="160"/>
      <c r="P68" s="160"/>
      <c r="Q68" s="160"/>
      <c r="R68" s="160"/>
      <c r="S68" s="160"/>
      <c r="T68" s="160"/>
      <c r="U68" s="160"/>
      <c r="V68" s="182"/>
      <c r="W68" s="218" t="s">
        <v>1148</v>
      </c>
      <c r="X68" s="218" t="s">
        <v>1149</v>
      </c>
      <c r="Y68" s="218" t="s">
        <v>1150</v>
      </c>
      <c r="Z68" s="182"/>
      <c r="AA68" s="182"/>
      <c r="AB68" s="182"/>
      <c r="AC68" s="182"/>
      <c r="AD68" s="158"/>
    </row>
    <row r="70" spans="1:30" x14ac:dyDescent="0.25">
      <c r="A70" s="177" t="s">
        <v>797</v>
      </c>
      <c r="B70" s="178" t="s">
        <v>407</v>
      </c>
      <c r="C70" s="178" t="s">
        <v>408</v>
      </c>
      <c r="D70" s="178" t="s">
        <v>465</v>
      </c>
      <c r="E70" s="178" t="s">
        <v>798</v>
      </c>
      <c r="F70" s="178" t="s">
        <v>799</v>
      </c>
      <c r="G70" s="178" t="s">
        <v>800</v>
      </c>
      <c r="H70" s="178" t="s">
        <v>801</v>
      </c>
      <c r="I70" s="159"/>
      <c r="J70" s="159"/>
      <c r="K70" s="159"/>
      <c r="L70" s="159"/>
      <c r="M70" s="159"/>
      <c r="N70" s="159"/>
      <c r="O70" s="159"/>
      <c r="P70" s="159"/>
      <c r="Q70" s="159"/>
      <c r="R70" s="159"/>
      <c r="S70" s="159"/>
      <c r="T70" s="159"/>
      <c r="U70" s="159"/>
      <c r="V70" s="159"/>
      <c r="W70" s="159"/>
      <c r="X70" s="159"/>
      <c r="Y70" s="159"/>
      <c r="Z70" s="159"/>
      <c r="AA70" s="159"/>
      <c r="AB70" s="159"/>
      <c r="AC70" s="159"/>
      <c r="AD70" s="156" t="s">
        <v>802</v>
      </c>
    </row>
    <row r="71" spans="1:30" x14ac:dyDescent="0.25">
      <c r="A71" s="143" t="s">
        <v>471</v>
      </c>
      <c r="B71" s="144" t="s">
        <v>273</v>
      </c>
      <c r="C71" s="144" t="s">
        <v>273</v>
      </c>
      <c r="D71" s="144" t="s">
        <v>273</v>
      </c>
      <c r="E71" s="144" t="s">
        <v>273</v>
      </c>
      <c r="F71" s="144" t="s">
        <v>273</v>
      </c>
      <c r="G71" s="144" t="s">
        <v>273</v>
      </c>
      <c r="H71" s="144" t="s">
        <v>273</v>
      </c>
      <c r="I71" s="144"/>
      <c r="J71" s="144"/>
      <c r="K71" s="144"/>
      <c r="L71" s="144"/>
      <c r="M71" s="144"/>
      <c r="N71" s="144"/>
      <c r="O71" s="144"/>
      <c r="P71" s="144"/>
      <c r="Q71" s="144"/>
      <c r="R71" s="144"/>
      <c r="S71" s="144"/>
      <c r="T71" s="144"/>
      <c r="U71" s="144"/>
      <c r="V71" s="144"/>
      <c r="W71" s="144"/>
      <c r="X71" s="144"/>
      <c r="Y71" s="144"/>
      <c r="Z71" s="144"/>
      <c r="AA71" s="144"/>
      <c r="AB71" s="144"/>
      <c r="AC71" s="144"/>
      <c r="AD71" s="157"/>
    </row>
    <row r="72" spans="1:30" x14ac:dyDescent="0.25">
      <c r="A72" s="143" t="s">
        <v>470</v>
      </c>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57"/>
    </row>
    <row r="73" spans="1:30" x14ac:dyDescent="0.25">
      <c r="A73" s="143" t="s">
        <v>472</v>
      </c>
      <c r="B73" s="144" t="s">
        <v>803</v>
      </c>
      <c r="C73" s="144" t="s">
        <v>804</v>
      </c>
      <c r="D73" s="144" t="s">
        <v>805</v>
      </c>
      <c r="E73" s="144" t="s">
        <v>806</v>
      </c>
      <c r="F73" s="144" t="s">
        <v>807</v>
      </c>
      <c r="G73" s="144" t="s">
        <v>808</v>
      </c>
      <c r="H73" s="144" t="s">
        <v>809</v>
      </c>
      <c r="I73" s="144"/>
      <c r="J73" s="144"/>
      <c r="K73" s="144"/>
      <c r="L73" s="144"/>
      <c r="M73" s="144"/>
      <c r="N73" s="144"/>
      <c r="O73" s="144"/>
      <c r="P73" s="144"/>
      <c r="Q73" s="144"/>
      <c r="R73" s="144"/>
      <c r="S73" s="144"/>
      <c r="T73" s="144"/>
      <c r="U73" s="144"/>
      <c r="V73" s="144"/>
      <c r="W73" s="144"/>
      <c r="X73" s="144"/>
      <c r="Y73" s="144"/>
      <c r="Z73" s="144"/>
      <c r="AA73" s="144"/>
      <c r="AB73" s="144"/>
      <c r="AC73" s="144"/>
      <c r="AD73" s="157"/>
    </row>
    <row r="74" spans="1:30" x14ac:dyDescent="0.25">
      <c r="A74" s="143" t="s">
        <v>473</v>
      </c>
      <c r="B74" s="144" t="str">
        <f t="shared" ref="B74:H74" si="18">CONCATENATE(B70,MsgMandat)</f>
        <v>PIN of Employee is Mandatory field.</v>
      </c>
      <c r="C74" s="144" t="str">
        <f t="shared" si="18"/>
        <v>Name of Employee is Mandatory field.</v>
      </c>
      <c r="D74" s="144" t="str">
        <f t="shared" si="18"/>
        <v>Loan Account Number is Mandatory field.</v>
      </c>
      <c r="E74" s="144" t="str">
        <f t="shared" si="18"/>
        <v>Loan Amount is Mandatory field.</v>
      </c>
      <c r="F74" s="144" t="str">
        <f t="shared" si="18"/>
        <v>Amount of Loan Outstanding is Mandatory field.</v>
      </c>
      <c r="G74" s="144" t="str">
        <f t="shared" si="18"/>
        <v>Rate of Interest on Loan is Mandatory field.</v>
      </c>
      <c r="H74" s="144" t="str">
        <f t="shared" si="18"/>
        <v>Prescribed Market Interest Rate is Mandatory field.</v>
      </c>
      <c r="I74" s="144"/>
      <c r="J74" s="144"/>
      <c r="K74" s="144"/>
      <c r="L74" s="144"/>
      <c r="M74" s="144"/>
      <c r="N74" s="144"/>
      <c r="O74" s="144"/>
      <c r="P74" s="144"/>
      <c r="Q74" s="144"/>
      <c r="R74" s="144"/>
      <c r="S74" s="144"/>
      <c r="T74" s="144"/>
      <c r="U74" s="144"/>
      <c r="V74" s="144"/>
      <c r="W74" s="144"/>
      <c r="X74" s="144"/>
      <c r="Y74" s="144"/>
      <c r="Z74" s="144"/>
      <c r="AA74" s="144"/>
      <c r="AB74" s="144"/>
      <c r="AC74" s="144"/>
      <c r="AD74" s="157"/>
    </row>
    <row r="75" spans="1:30" x14ac:dyDescent="0.25">
      <c r="A75" s="143" t="s">
        <v>474</v>
      </c>
      <c r="B75" s="144" t="s">
        <v>810</v>
      </c>
      <c r="C75" s="144" t="s">
        <v>811</v>
      </c>
      <c r="D75" s="144" t="s">
        <v>812</v>
      </c>
      <c r="E75" s="144" t="s">
        <v>813</v>
      </c>
      <c r="F75" s="144" t="s">
        <v>814</v>
      </c>
      <c r="G75" s="144"/>
      <c r="H75" s="144" t="s">
        <v>815</v>
      </c>
      <c r="I75" s="144"/>
      <c r="J75" s="144"/>
      <c r="K75" s="144"/>
      <c r="L75" s="144"/>
      <c r="M75" s="144"/>
      <c r="N75" s="144"/>
      <c r="O75" s="144"/>
      <c r="P75" s="144"/>
      <c r="Q75" s="144"/>
      <c r="R75" s="144"/>
      <c r="S75" s="144"/>
      <c r="T75" s="144"/>
      <c r="U75" s="144"/>
      <c r="V75" s="144"/>
      <c r="W75" s="144"/>
      <c r="X75" s="144"/>
      <c r="Y75" s="144"/>
      <c r="Z75" s="144"/>
      <c r="AA75" s="144"/>
      <c r="AB75" s="144"/>
      <c r="AC75" s="144"/>
      <c r="AD75" s="157"/>
    </row>
    <row r="76" spans="1:30" ht="30" x14ac:dyDescent="0.25">
      <c r="A76" s="145" t="s">
        <v>473</v>
      </c>
      <c r="B76" s="160" t="str">
        <f>CONCATENATE(B70,MsgPINDup)</f>
        <v>PIN of Employee can not be same as  Taxpayer's PIN.</v>
      </c>
      <c r="C76" s="160" t="str">
        <f>MsgAlpNumSpl</f>
        <v>Please enter alphanumeric value. Only Special characters like (space , . / - :) are allowed.</v>
      </c>
      <c r="D76" s="182" t="str">
        <f>MsgAlpNum</f>
        <v>Please enter alphanumeric value. Special characters  are  not allowed.</v>
      </c>
      <c r="E76" s="160" t="str">
        <f>MsgNum</f>
        <v>Please enter numeric value only.</v>
      </c>
      <c r="F76" s="160" t="str">
        <f>MsgNum</f>
        <v>Please enter numeric value only.</v>
      </c>
      <c r="G76" s="160"/>
      <c r="H76" s="160" t="str">
        <f>MsgNum</f>
        <v>Please enter numeric value only.</v>
      </c>
      <c r="I76" s="160"/>
      <c r="J76" s="160"/>
      <c r="K76" s="160"/>
      <c r="L76" s="160"/>
      <c r="M76" s="160"/>
      <c r="N76" s="160"/>
      <c r="O76" s="160"/>
      <c r="P76" s="160"/>
      <c r="Q76" s="160"/>
      <c r="R76" s="160"/>
      <c r="S76" s="160"/>
      <c r="T76" s="160"/>
      <c r="U76" s="160"/>
      <c r="V76" s="160"/>
      <c r="W76" s="160"/>
      <c r="X76" s="160"/>
      <c r="Y76" s="160"/>
      <c r="Z76" s="160"/>
      <c r="AA76" s="160"/>
      <c r="AB76" s="160"/>
      <c r="AC76" s="160"/>
      <c r="AD76" s="158"/>
    </row>
    <row r="78" spans="1:30" x14ac:dyDescent="0.25">
      <c r="A78" s="177" t="s">
        <v>816</v>
      </c>
      <c r="B78" s="178" t="s">
        <v>407</v>
      </c>
      <c r="C78" s="178" t="s">
        <v>408</v>
      </c>
      <c r="D78" s="178" t="s">
        <v>817</v>
      </c>
      <c r="E78" s="178" t="s">
        <v>818</v>
      </c>
      <c r="F78" s="178" t="s">
        <v>1126</v>
      </c>
      <c r="G78" s="178" t="s">
        <v>819</v>
      </c>
      <c r="H78" s="178" t="s">
        <v>820</v>
      </c>
      <c r="I78" s="178"/>
      <c r="J78" s="159"/>
      <c r="K78" s="159"/>
      <c r="L78" s="159"/>
      <c r="M78" s="159"/>
      <c r="N78" s="159"/>
      <c r="O78" s="159"/>
      <c r="P78" s="159"/>
      <c r="Q78" s="159"/>
      <c r="R78" s="159"/>
      <c r="S78" s="159"/>
      <c r="T78" s="159"/>
      <c r="U78" s="159"/>
      <c r="V78" s="159"/>
      <c r="W78" s="159"/>
      <c r="X78" s="159"/>
      <c r="Y78" s="159"/>
      <c r="Z78" s="159"/>
      <c r="AA78" s="159"/>
      <c r="AB78" s="159"/>
      <c r="AC78" s="159"/>
      <c r="AD78" s="156" t="s">
        <v>821</v>
      </c>
    </row>
    <row r="79" spans="1:30" x14ac:dyDescent="0.25">
      <c r="A79" s="143" t="s">
        <v>471</v>
      </c>
      <c r="B79" s="144" t="s">
        <v>273</v>
      </c>
      <c r="C79" s="144" t="s">
        <v>273</v>
      </c>
      <c r="D79" s="144" t="s">
        <v>273</v>
      </c>
      <c r="E79" s="144" t="s">
        <v>273</v>
      </c>
      <c r="F79" s="144" t="s">
        <v>273</v>
      </c>
      <c r="G79" s="144" t="s">
        <v>273</v>
      </c>
      <c r="H79" s="144" t="s">
        <v>273</v>
      </c>
      <c r="I79" s="144"/>
      <c r="J79" s="144"/>
      <c r="K79" s="144"/>
      <c r="L79" s="144"/>
      <c r="M79" s="144"/>
      <c r="N79" s="144"/>
      <c r="O79" s="144"/>
      <c r="P79" s="144"/>
      <c r="Q79" s="144"/>
      <c r="R79" s="144"/>
      <c r="S79" s="144"/>
      <c r="T79" s="144"/>
      <c r="U79" s="144"/>
      <c r="V79" s="144"/>
      <c r="W79" s="144"/>
      <c r="X79" s="144"/>
      <c r="Y79" s="144"/>
      <c r="Z79" s="144"/>
      <c r="AA79" s="144"/>
      <c r="AB79" s="144"/>
      <c r="AC79" s="144"/>
      <c r="AD79" s="157"/>
    </row>
    <row r="80" spans="1:30" x14ac:dyDescent="0.25">
      <c r="A80" s="143" t="s">
        <v>470</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57"/>
    </row>
    <row r="81" spans="1:30" x14ac:dyDescent="0.25">
      <c r="A81" s="143" t="s">
        <v>472</v>
      </c>
      <c r="B81" s="144" t="s">
        <v>822</v>
      </c>
      <c r="C81" s="144" t="s">
        <v>823</v>
      </c>
      <c r="D81" s="144" t="s">
        <v>824</v>
      </c>
      <c r="E81" s="144" t="s">
        <v>825</v>
      </c>
      <c r="F81" s="144" t="s">
        <v>826</v>
      </c>
      <c r="G81" s="144" t="s">
        <v>827</v>
      </c>
      <c r="H81" s="144" t="s">
        <v>828</v>
      </c>
      <c r="I81" s="144"/>
      <c r="J81" s="144"/>
      <c r="K81" s="144"/>
      <c r="L81" s="144"/>
      <c r="M81" s="144"/>
      <c r="N81" s="144"/>
      <c r="O81" s="144"/>
      <c r="P81" s="144"/>
      <c r="Q81" s="144"/>
      <c r="R81" s="144"/>
      <c r="S81" s="144"/>
      <c r="T81" s="144"/>
      <c r="U81" s="144"/>
      <c r="V81" s="144"/>
      <c r="W81" s="144"/>
      <c r="X81" s="144"/>
      <c r="Y81" s="144"/>
      <c r="Z81" s="144"/>
      <c r="AA81" s="144"/>
      <c r="AB81" s="144"/>
      <c r="AC81" s="144"/>
      <c r="AD81" s="157"/>
    </row>
    <row r="82" spans="1:30" x14ac:dyDescent="0.25">
      <c r="A82" s="143" t="s">
        <v>473</v>
      </c>
      <c r="B82" s="144" t="str">
        <f t="shared" ref="B82:H82" si="19">CONCATENATE(B78,MsgMandat)</f>
        <v>PIN of Employee is Mandatory field.</v>
      </c>
      <c r="C82" s="144" t="str">
        <f t="shared" si="19"/>
        <v>Name of Employee is Mandatory field.</v>
      </c>
      <c r="D82" s="144" t="str">
        <f t="shared" si="19"/>
        <v>Gratuity Paid Month is Mandatory field.</v>
      </c>
      <c r="E82" s="144" t="str">
        <f t="shared" si="19"/>
        <v>Gratuity Paid Year  is Mandatory field.</v>
      </c>
      <c r="F82" s="144" t="str">
        <f t="shared" si="19"/>
        <v>Gratuity Related/ Retirement Year is Mandatory field.</v>
      </c>
      <c r="G82" s="144" t="str">
        <f t="shared" si="19"/>
        <v>Gratuity Period in Years is Mandatory field.</v>
      </c>
      <c r="H82" s="144" t="str">
        <f t="shared" si="19"/>
        <v>Gratuity Value (Ksh) is Mandatory field.</v>
      </c>
      <c r="I82" s="144"/>
      <c r="J82" s="144"/>
      <c r="K82" s="144"/>
      <c r="L82" s="144"/>
      <c r="M82" s="144"/>
      <c r="N82" s="144"/>
      <c r="O82" s="144"/>
      <c r="P82" s="144"/>
      <c r="Q82" s="144"/>
      <c r="R82" s="144"/>
      <c r="S82" s="144"/>
      <c r="T82" s="144"/>
      <c r="U82" s="144"/>
      <c r="V82" s="144"/>
      <c r="W82" s="144"/>
      <c r="X82" s="144"/>
      <c r="Y82" s="144"/>
      <c r="Z82" s="144"/>
      <c r="AA82" s="144"/>
      <c r="AB82" s="144"/>
      <c r="AC82" s="144"/>
      <c r="AD82" s="157"/>
    </row>
    <row r="83" spans="1:30" x14ac:dyDescent="0.25">
      <c r="A83" s="143" t="s">
        <v>474</v>
      </c>
      <c r="B83" s="144" t="s">
        <v>829</v>
      </c>
      <c r="C83" s="144" t="s">
        <v>830</v>
      </c>
      <c r="D83" s="144" t="s">
        <v>831</v>
      </c>
      <c r="E83" s="144" t="s">
        <v>832</v>
      </c>
      <c r="F83" s="144" t="s">
        <v>833</v>
      </c>
      <c r="G83" s="144"/>
      <c r="H83" s="144" t="s">
        <v>834</v>
      </c>
      <c r="I83" s="144"/>
      <c r="J83" s="144"/>
      <c r="K83" s="144"/>
      <c r="L83" s="144"/>
      <c r="M83" s="144"/>
      <c r="N83" s="144"/>
      <c r="O83" s="144"/>
      <c r="P83" s="144"/>
      <c r="Q83" s="144"/>
      <c r="R83" s="144"/>
      <c r="S83" s="144"/>
      <c r="T83" s="144"/>
      <c r="U83" s="144"/>
      <c r="V83" s="144"/>
      <c r="W83" s="144"/>
      <c r="X83" s="144"/>
      <c r="Y83" s="144"/>
      <c r="Z83" s="144"/>
      <c r="AA83" s="144"/>
      <c r="AB83" s="144"/>
      <c r="AC83" s="144"/>
      <c r="AD83" s="157"/>
    </row>
    <row r="84" spans="1:30" x14ac:dyDescent="0.25">
      <c r="A84" s="145" t="s">
        <v>473</v>
      </c>
      <c r="B84" s="160" t="s">
        <v>1085</v>
      </c>
      <c r="C84" s="160" t="str">
        <f>MsgAlpNumSpl</f>
        <v>Please enter alphanumeric value. Only Special characters like (space , . / - :) are allowed.</v>
      </c>
      <c r="D84" s="160" t="str">
        <f>CONCATENATE(D78,MsgRtnMonth)</f>
        <v>Gratuity Paid Month should be same as Return for the Month in Section A.</v>
      </c>
      <c r="E84" s="160" t="str">
        <f>CONCATENATE(E78,MsgYearVal2)</f>
        <v>Gratuity Paid Year  should be same as Year of Income in Section A.</v>
      </c>
      <c r="F84" s="160" t="str">
        <f>CONCATENATE(F78,MsgYearVal1)</f>
        <v>Gratuity Related/ Retirement Year should be before or same as Year of Income in Section A.</v>
      </c>
      <c r="G84" s="160"/>
      <c r="H84" s="160" t="str">
        <f>MsgNum</f>
        <v>Please enter numeric value only.</v>
      </c>
      <c r="I84" s="160"/>
      <c r="J84" s="160"/>
      <c r="K84" s="160"/>
      <c r="L84" s="160"/>
      <c r="M84" s="160"/>
      <c r="N84" s="160"/>
      <c r="O84" s="160"/>
      <c r="P84" s="160"/>
      <c r="Q84" s="160"/>
      <c r="R84" s="160"/>
      <c r="S84" s="160"/>
      <c r="T84" s="160"/>
      <c r="U84" s="160"/>
      <c r="V84" s="160"/>
      <c r="W84" s="160"/>
      <c r="X84" s="160"/>
      <c r="Y84" s="160"/>
      <c r="Z84" s="160"/>
      <c r="AA84" s="160"/>
      <c r="AB84" s="160"/>
      <c r="AC84" s="160"/>
      <c r="AD84" s="158"/>
    </row>
    <row r="86" spans="1:30" x14ac:dyDescent="0.25">
      <c r="A86" s="177" t="s">
        <v>816</v>
      </c>
      <c r="B86" s="159" t="s">
        <v>1124</v>
      </c>
      <c r="C86" s="159" t="s">
        <v>1125</v>
      </c>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6" t="s">
        <v>835</v>
      </c>
    </row>
    <row r="87" spans="1:30" x14ac:dyDescent="0.25">
      <c r="A87" s="143" t="s">
        <v>471</v>
      </c>
      <c r="B87" s="144" t="s">
        <v>273</v>
      </c>
      <c r="C87" s="144" t="s">
        <v>273</v>
      </c>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57"/>
    </row>
    <row r="88" spans="1:30" x14ac:dyDescent="0.25">
      <c r="A88" s="143" t="s">
        <v>470</v>
      </c>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57"/>
    </row>
    <row r="89" spans="1:30" x14ac:dyDescent="0.25">
      <c r="A89" s="143" t="s">
        <v>472</v>
      </c>
      <c r="B89" s="144" t="s">
        <v>836</v>
      </c>
      <c r="C89" s="144" t="s">
        <v>837</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57"/>
    </row>
    <row r="90" spans="1:30" x14ac:dyDescent="0.25">
      <c r="A90" s="145" t="s">
        <v>473</v>
      </c>
      <c r="B90" s="160" t="str">
        <f>CONCATENATE(B86,MsgMandat)</f>
        <v>Taxable Amounts is Mandatory field.</v>
      </c>
      <c r="C90" s="160" t="str">
        <f>CONCATENATE(C86,MsgMandat)</f>
        <v>Tax Deducted plus Reliefs is Mandatory field.</v>
      </c>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58"/>
    </row>
    <row r="92" spans="1:30" x14ac:dyDescent="0.25">
      <c r="A92" s="177" t="s">
        <v>493</v>
      </c>
      <c r="B92" s="178" t="s">
        <v>838</v>
      </c>
      <c r="C92" s="178" t="s">
        <v>839</v>
      </c>
      <c r="D92" s="178" t="s">
        <v>840</v>
      </c>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6" t="s">
        <v>503</v>
      </c>
    </row>
    <row r="93" spans="1:30" x14ac:dyDescent="0.25">
      <c r="A93" s="143" t="s">
        <v>471</v>
      </c>
      <c r="B93" s="144" t="s">
        <v>273</v>
      </c>
      <c r="C93" s="144" t="s">
        <v>273</v>
      </c>
      <c r="D93" s="144" t="s">
        <v>273</v>
      </c>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57"/>
    </row>
    <row r="94" spans="1:30" x14ac:dyDescent="0.25">
      <c r="A94" s="143" t="s">
        <v>470</v>
      </c>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57"/>
    </row>
    <row r="95" spans="1:30" x14ac:dyDescent="0.25">
      <c r="A95" s="143" t="s">
        <v>472</v>
      </c>
      <c r="B95" s="144" t="s">
        <v>841</v>
      </c>
      <c r="C95" s="144" t="s">
        <v>842</v>
      </c>
      <c r="D95" s="144" t="s">
        <v>843</v>
      </c>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57"/>
    </row>
    <row r="96" spans="1:30" x14ac:dyDescent="0.25">
      <c r="A96" s="143" t="s">
        <v>473</v>
      </c>
      <c r="B96" s="144" t="str">
        <f>CONCATENATE(B92,MsgMandat)</f>
        <v>Payment Registration Number is Mandatory field.</v>
      </c>
      <c r="C96" s="144" t="str">
        <f>CONCATENATE(C92,MsgMandat)</f>
        <v>Date of Deposit is Mandatory field.</v>
      </c>
      <c r="D96" s="144" t="str">
        <f>CONCATENATE(D92,MsgMandat)</f>
        <v>Amount of PAYE Tax Paid is Mandatory field.</v>
      </c>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57"/>
    </row>
    <row r="97" spans="1:30" x14ac:dyDescent="0.25">
      <c r="A97" s="143" t="s">
        <v>474</v>
      </c>
      <c r="B97" s="144" t="s">
        <v>844</v>
      </c>
      <c r="C97" s="144"/>
      <c r="D97" s="144" t="s">
        <v>845</v>
      </c>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57"/>
    </row>
    <row r="98" spans="1:30" x14ac:dyDescent="0.25">
      <c r="A98" s="143" t="s">
        <v>473</v>
      </c>
      <c r="B98" s="144" t="s">
        <v>846</v>
      </c>
      <c r="C98" s="144" t="str">
        <f>CONCATENATE(C92,MsgDateFrmt)</f>
        <v>Date of Deposit in proper format(dd/mm/yyyy).</v>
      </c>
      <c r="D98" s="144" t="str">
        <f>msgPositvNum</f>
        <v>Please enter numeric value greater than zero.</v>
      </c>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57"/>
    </row>
    <row r="99" spans="1:30" ht="14.25" customHeight="1" x14ac:dyDescent="0.25">
      <c r="A99" s="143" t="s">
        <v>847</v>
      </c>
      <c r="B99" s="144" t="s">
        <v>848</v>
      </c>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57"/>
    </row>
    <row r="100" spans="1:30" x14ac:dyDescent="0.25">
      <c r="A100" s="145" t="s">
        <v>473</v>
      </c>
      <c r="B100" s="160" t="s">
        <v>849</v>
      </c>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58"/>
    </row>
    <row r="102" spans="1:30" x14ac:dyDescent="0.25">
      <c r="A102" s="177" t="s">
        <v>493</v>
      </c>
      <c r="B102" s="178" t="s">
        <v>838</v>
      </c>
      <c r="C102" s="178" t="s">
        <v>839</v>
      </c>
      <c r="D102" s="178" t="s">
        <v>840</v>
      </c>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6" t="s">
        <v>500</v>
      </c>
    </row>
    <row r="103" spans="1:30" x14ac:dyDescent="0.25">
      <c r="A103" s="143" t="s">
        <v>471</v>
      </c>
      <c r="B103" s="144" t="s">
        <v>273</v>
      </c>
      <c r="C103" s="144" t="s">
        <v>273</v>
      </c>
      <c r="D103" s="144" t="s">
        <v>273</v>
      </c>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57"/>
    </row>
    <row r="104" spans="1:30" x14ac:dyDescent="0.25">
      <c r="A104" s="143" t="s">
        <v>470</v>
      </c>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57"/>
    </row>
    <row r="105" spans="1:30" x14ac:dyDescent="0.25">
      <c r="A105" s="143" t="s">
        <v>472</v>
      </c>
      <c r="B105" s="144" t="s">
        <v>850</v>
      </c>
      <c r="C105" s="144" t="s">
        <v>851</v>
      </c>
      <c r="D105" s="144" t="s">
        <v>852</v>
      </c>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57"/>
    </row>
    <row r="106" spans="1:30" x14ac:dyDescent="0.25">
      <c r="A106" s="143" t="s">
        <v>473</v>
      </c>
      <c r="B106" s="144" t="str">
        <f>CONCATENATE(B102,MsgMandat)</f>
        <v>Payment Registration Number is Mandatory field.</v>
      </c>
      <c r="C106" s="144" t="str">
        <f>CONCATENATE(C102,MsgMandat)</f>
        <v>Date of Deposit is Mandatory field.</v>
      </c>
      <c r="D106" s="144" t="str">
        <f>CONCATENATE(D102,MsgMandat)</f>
        <v>Amount of PAYE Tax Paid is Mandatory field.</v>
      </c>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57"/>
    </row>
    <row r="107" spans="1:30" x14ac:dyDescent="0.25">
      <c r="A107" s="143" t="s">
        <v>474</v>
      </c>
      <c r="B107" s="144" t="s">
        <v>853</v>
      </c>
      <c r="C107" s="144"/>
      <c r="D107" s="144" t="s">
        <v>854</v>
      </c>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57"/>
    </row>
    <row r="108" spans="1:30" x14ac:dyDescent="0.25">
      <c r="A108" s="143" t="s">
        <v>473</v>
      </c>
      <c r="B108" s="144" t="s">
        <v>846</v>
      </c>
      <c r="C108" s="144" t="str">
        <f>CONCATENATE(C102,MsgDateFrmt)</f>
        <v>Date of Deposit in proper format(dd/mm/yyyy).</v>
      </c>
      <c r="D108" s="144" t="str">
        <f>msgPositvNum</f>
        <v>Please enter numeric value greater than zero.</v>
      </c>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57"/>
    </row>
    <row r="109" spans="1:30" x14ac:dyDescent="0.25">
      <c r="A109" s="143" t="s">
        <v>847</v>
      </c>
      <c r="B109" s="144" t="s">
        <v>855</v>
      </c>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57"/>
    </row>
    <row r="110" spans="1:30" x14ac:dyDescent="0.25">
      <c r="A110" s="145" t="s">
        <v>473</v>
      </c>
      <c r="B110" s="160" t="s">
        <v>849</v>
      </c>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58"/>
    </row>
    <row r="112" spans="1:30" ht="30" x14ac:dyDescent="0.25">
      <c r="A112" s="224" t="s">
        <v>1189</v>
      </c>
      <c r="B112" s="225" t="s">
        <v>1168</v>
      </c>
      <c r="C112" s="178" t="s">
        <v>1169</v>
      </c>
      <c r="D112" s="178" t="s">
        <v>1170</v>
      </c>
      <c r="E112" s="178" t="s">
        <v>1171</v>
      </c>
      <c r="F112" s="178" t="s">
        <v>445</v>
      </c>
      <c r="G112" s="179" t="s">
        <v>1172</v>
      </c>
      <c r="H112" s="178" t="s">
        <v>1173</v>
      </c>
      <c r="I112" s="178"/>
      <c r="J112" s="178"/>
      <c r="K112" s="159"/>
      <c r="L112" s="159"/>
      <c r="M112" s="159"/>
      <c r="N112" s="159"/>
      <c r="O112" s="159"/>
      <c r="P112" s="159"/>
      <c r="Q112" s="159"/>
      <c r="R112" s="159"/>
      <c r="S112" s="159"/>
      <c r="T112" s="159"/>
      <c r="U112" s="159"/>
      <c r="V112" s="159"/>
      <c r="W112" s="159"/>
      <c r="X112" s="159"/>
      <c r="Y112" s="159"/>
      <c r="Z112" s="159"/>
      <c r="AA112" s="159"/>
      <c r="AB112" s="159"/>
      <c r="AC112" s="159"/>
      <c r="AD112" s="226" t="s">
        <v>1167</v>
      </c>
    </row>
    <row r="113" spans="1:30" x14ac:dyDescent="0.25">
      <c r="A113" s="143" t="s">
        <v>471</v>
      </c>
      <c r="B113" s="144" t="s">
        <v>273</v>
      </c>
      <c r="C113" s="144" t="s">
        <v>273</v>
      </c>
      <c r="D113" s="144" t="s">
        <v>273</v>
      </c>
      <c r="E113" s="144" t="s">
        <v>273</v>
      </c>
      <c r="F113" s="144" t="s">
        <v>273</v>
      </c>
      <c r="G113" s="191" t="s">
        <v>273</v>
      </c>
      <c r="H113" s="191" t="s">
        <v>273</v>
      </c>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57"/>
    </row>
    <row r="114" spans="1:30" x14ac:dyDescent="0.25">
      <c r="A114" s="143" t="s">
        <v>470</v>
      </c>
      <c r="B114" s="144">
        <v>50</v>
      </c>
      <c r="C114" s="144">
        <v>50</v>
      </c>
      <c r="D114" s="144">
        <v>11</v>
      </c>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57"/>
    </row>
    <row r="115" spans="1:30" ht="30" x14ac:dyDescent="0.25">
      <c r="A115" s="227" t="s">
        <v>472</v>
      </c>
      <c r="B115" s="181" t="s">
        <v>1190</v>
      </c>
      <c r="C115" s="181" t="s">
        <v>1191</v>
      </c>
      <c r="D115" s="181" t="s">
        <v>1192</v>
      </c>
      <c r="E115" s="181" t="s">
        <v>1193</v>
      </c>
      <c r="F115" s="181" t="s">
        <v>1194</v>
      </c>
      <c r="G115" s="192" t="s">
        <v>1195</v>
      </c>
      <c r="H115" s="192" t="s">
        <v>1196</v>
      </c>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57"/>
    </row>
    <row r="116" spans="1:30" ht="45" x14ac:dyDescent="0.25">
      <c r="A116" s="227" t="s">
        <v>1197</v>
      </c>
      <c r="B116" s="181" t="s">
        <v>1198</v>
      </c>
      <c r="C116" s="181" t="s">
        <v>1199</v>
      </c>
      <c r="D116" s="181" t="s">
        <v>1200</v>
      </c>
      <c r="E116" s="181" t="s">
        <v>1201</v>
      </c>
      <c r="F116" s="181" t="s">
        <v>1202</v>
      </c>
      <c r="G116" s="192" t="s">
        <v>1203</v>
      </c>
      <c r="H116" s="192" t="s">
        <v>1204</v>
      </c>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57"/>
    </row>
    <row r="117" spans="1:30" ht="30" x14ac:dyDescent="0.25">
      <c r="A117" s="227" t="s">
        <v>474</v>
      </c>
      <c r="B117" s="181" t="s">
        <v>1222</v>
      </c>
      <c r="C117" s="181" t="s">
        <v>1205</v>
      </c>
      <c r="D117" s="181" t="s">
        <v>1206</v>
      </c>
      <c r="E117" s="192" t="s">
        <v>1207</v>
      </c>
      <c r="F117" s="181" t="s">
        <v>1208</v>
      </c>
      <c r="G117" s="192" t="s">
        <v>1209</v>
      </c>
      <c r="H117" s="192" t="s">
        <v>1210</v>
      </c>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57"/>
    </row>
    <row r="118" spans="1:30" ht="30" x14ac:dyDescent="0.25">
      <c r="A118" s="227" t="s">
        <v>1197</v>
      </c>
      <c r="B118" s="181" t="s">
        <v>1223</v>
      </c>
      <c r="C118" s="181" t="s">
        <v>1211</v>
      </c>
      <c r="D118" s="181" t="s">
        <v>1212</v>
      </c>
      <c r="E118" s="192" t="s">
        <v>1213</v>
      </c>
      <c r="F118" s="181" t="s">
        <v>1213</v>
      </c>
      <c r="G118" s="192" t="s">
        <v>1214</v>
      </c>
      <c r="H118" s="192" t="s">
        <v>1215</v>
      </c>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57"/>
    </row>
    <row r="119" spans="1:30" x14ac:dyDescent="0.25">
      <c r="A119" s="227" t="s">
        <v>847</v>
      </c>
      <c r="B119" s="181" t="s">
        <v>1221</v>
      </c>
      <c r="C119" s="181" t="s">
        <v>1216</v>
      </c>
      <c r="D119" s="181"/>
      <c r="E119" s="181"/>
      <c r="F119" s="181"/>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57"/>
    </row>
    <row r="120" spans="1:30" ht="30" x14ac:dyDescent="0.25">
      <c r="A120" s="228" t="s">
        <v>1197</v>
      </c>
      <c r="B120" s="182" t="s">
        <v>1220</v>
      </c>
      <c r="C120" s="182" t="s">
        <v>170</v>
      </c>
      <c r="D120" s="182"/>
      <c r="E120" s="182"/>
      <c r="F120" s="182"/>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58"/>
    </row>
  </sheetData>
  <sheetProtection password="94AB" sheet="1" objects="1" scenarios="1" selectLockedCells="1"/>
  <pageMargins left="0.7" right="0.7" top="0.75" bottom="0.75"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5"/>
  <sheetViews>
    <sheetView workbookViewId="0">
      <selection activeCell="E1" sqref="E1:H22"/>
    </sheetView>
  </sheetViews>
  <sheetFormatPr defaultColWidth="0" defaultRowHeight="15" customHeight="1" zeroHeight="1" x14ac:dyDescent="0.25"/>
  <cols>
    <col min="1" max="1" width="9.140625" style="199" customWidth="1"/>
    <col min="2" max="2" width="24.7109375" customWidth="1"/>
    <col min="3" max="3" width="8.85546875" customWidth="1"/>
    <col min="4" max="4" width="114.7109375" customWidth="1"/>
    <col min="5" max="8" width="9.140625" style="199" customWidth="1"/>
  </cols>
  <sheetData>
    <row r="1" spans="1:8" ht="13.5" customHeight="1" x14ac:dyDescent="0.25">
      <c r="A1" s="242"/>
      <c r="B1" s="243" t="s">
        <v>1120</v>
      </c>
      <c r="C1" s="244"/>
      <c r="D1" s="244"/>
      <c r="E1" s="242"/>
      <c r="F1" s="242"/>
      <c r="G1" s="242"/>
      <c r="H1" s="242"/>
    </row>
    <row r="2" spans="1:8" ht="14.25" customHeight="1" x14ac:dyDescent="0.25">
      <c r="A2" s="242"/>
      <c r="B2" s="244"/>
      <c r="C2" s="244"/>
      <c r="D2" s="244"/>
      <c r="E2" s="242"/>
      <c r="F2" s="242"/>
      <c r="G2" s="242"/>
      <c r="H2" s="242"/>
    </row>
    <row r="3" spans="1:8" s="200" customFormat="1" ht="12" customHeight="1" x14ac:dyDescent="0.25">
      <c r="A3" s="242"/>
      <c r="B3" s="244"/>
      <c r="C3" s="244"/>
      <c r="D3" s="244"/>
      <c r="E3" s="242"/>
      <c r="F3" s="242"/>
      <c r="G3" s="242"/>
      <c r="H3" s="242"/>
    </row>
    <row r="4" spans="1:8" s="200" customFormat="1" ht="16.5" x14ac:dyDescent="0.25">
      <c r="A4" s="242"/>
      <c r="B4" s="245" t="s">
        <v>1121</v>
      </c>
      <c r="C4" s="245"/>
      <c r="D4" s="245"/>
      <c r="E4" s="242"/>
      <c r="F4" s="242"/>
      <c r="G4" s="242"/>
      <c r="H4" s="242"/>
    </row>
    <row r="5" spans="1:8" s="200" customFormat="1" ht="16.5" x14ac:dyDescent="0.3">
      <c r="A5" s="242"/>
      <c r="B5" s="201" t="s">
        <v>1</v>
      </c>
      <c r="C5" s="202"/>
      <c r="D5" s="203"/>
      <c r="E5" s="242"/>
      <c r="F5" s="242"/>
      <c r="G5" s="242"/>
      <c r="H5" s="242"/>
    </row>
    <row r="6" spans="1:8" s="200" customFormat="1" ht="16.5" x14ac:dyDescent="0.3">
      <c r="A6" s="242"/>
      <c r="B6" s="204"/>
      <c r="C6" s="205">
        <v>1</v>
      </c>
      <c r="D6" s="205" t="s">
        <v>3</v>
      </c>
      <c r="E6" s="242"/>
      <c r="F6" s="242"/>
      <c r="G6" s="242"/>
      <c r="H6" s="242"/>
    </row>
    <row r="7" spans="1:8" s="200" customFormat="1" ht="15.75" x14ac:dyDescent="0.25">
      <c r="A7" s="242"/>
      <c r="B7" s="204"/>
      <c r="C7" s="205">
        <v>2</v>
      </c>
      <c r="D7" s="205" t="s">
        <v>4</v>
      </c>
      <c r="E7" s="242"/>
      <c r="F7" s="242"/>
      <c r="G7" s="242"/>
      <c r="H7" s="242"/>
    </row>
    <row r="8" spans="1:8" s="200" customFormat="1" ht="15.75" x14ac:dyDescent="0.25">
      <c r="A8" s="242"/>
      <c r="B8" s="204"/>
      <c r="C8" s="205">
        <v>3</v>
      </c>
      <c r="D8" s="205" t="s">
        <v>5</v>
      </c>
      <c r="E8" s="242"/>
      <c r="F8" s="242"/>
      <c r="G8" s="242"/>
      <c r="H8" s="242"/>
    </row>
    <row r="9" spans="1:8" ht="15.75" x14ac:dyDescent="0.25">
      <c r="A9" s="242"/>
      <c r="B9" s="204"/>
      <c r="C9" s="205">
        <v>4</v>
      </c>
      <c r="D9" s="205" t="s">
        <v>6</v>
      </c>
      <c r="E9" s="242"/>
      <c r="F9" s="242"/>
      <c r="G9" s="242"/>
      <c r="H9" s="242"/>
    </row>
    <row r="10" spans="1:8" ht="5.25" customHeight="1" x14ac:dyDescent="0.25">
      <c r="A10" s="242"/>
      <c r="B10" s="204"/>
      <c r="C10" s="202"/>
      <c r="D10" s="203"/>
      <c r="E10" s="242"/>
      <c r="F10" s="242"/>
      <c r="G10" s="242"/>
      <c r="H10" s="242"/>
    </row>
    <row r="11" spans="1:8" ht="16.5" x14ac:dyDescent="0.3">
      <c r="A11" s="242"/>
      <c r="B11" s="201" t="s">
        <v>7</v>
      </c>
      <c r="C11" s="202"/>
      <c r="D11" s="203"/>
      <c r="E11" s="242"/>
      <c r="F11" s="242"/>
      <c r="G11" s="242"/>
      <c r="H11" s="242"/>
    </row>
    <row r="12" spans="1:8" ht="16.5" x14ac:dyDescent="0.3">
      <c r="A12" s="242"/>
      <c r="B12" s="204"/>
      <c r="C12" s="205">
        <v>1</v>
      </c>
      <c r="D12" s="205" t="s">
        <v>8</v>
      </c>
      <c r="E12" s="242"/>
      <c r="F12" s="242"/>
      <c r="G12" s="242"/>
      <c r="H12" s="242"/>
    </row>
    <row r="13" spans="1:8" ht="15.75" x14ac:dyDescent="0.25">
      <c r="A13" s="242"/>
      <c r="B13" s="204"/>
      <c r="C13" s="205">
        <v>2</v>
      </c>
      <c r="D13" s="205" t="s">
        <v>4</v>
      </c>
      <c r="E13" s="242"/>
      <c r="F13" s="242"/>
      <c r="G13" s="242"/>
      <c r="H13" s="242"/>
    </row>
    <row r="14" spans="1:8" ht="15.75" x14ac:dyDescent="0.25">
      <c r="A14" s="242"/>
      <c r="B14" s="204"/>
      <c r="C14" s="205">
        <v>3</v>
      </c>
      <c r="D14" s="205" t="s">
        <v>5</v>
      </c>
      <c r="E14" s="242"/>
      <c r="F14" s="242"/>
      <c r="G14" s="242"/>
      <c r="H14" s="242"/>
    </row>
    <row r="15" spans="1:8" ht="15.75" x14ac:dyDescent="0.25">
      <c r="A15" s="242"/>
      <c r="B15" s="204"/>
      <c r="C15" s="205">
        <v>4</v>
      </c>
      <c r="D15" s="205" t="s">
        <v>6</v>
      </c>
      <c r="E15" s="242"/>
      <c r="F15" s="242"/>
      <c r="G15" s="242"/>
      <c r="H15" s="242"/>
    </row>
    <row r="16" spans="1:8" ht="5.25" customHeight="1" x14ac:dyDescent="0.25">
      <c r="A16" s="242"/>
      <c r="B16" s="204"/>
      <c r="C16" s="202"/>
      <c r="D16" s="203"/>
      <c r="E16" s="242"/>
      <c r="F16" s="242"/>
      <c r="G16" s="242"/>
      <c r="H16" s="242"/>
    </row>
    <row r="17" spans="1:8" ht="16.5" x14ac:dyDescent="0.3">
      <c r="A17" s="242"/>
      <c r="B17" s="201" t="s">
        <v>9</v>
      </c>
      <c r="C17" s="202"/>
      <c r="D17" s="203"/>
      <c r="E17" s="242"/>
      <c r="F17" s="242"/>
      <c r="G17" s="242"/>
      <c r="H17" s="242"/>
    </row>
    <row r="18" spans="1:8" ht="33" x14ac:dyDescent="0.3">
      <c r="A18" s="242"/>
      <c r="B18" s="204"/>
      <c r="C18" s="205">
        <v>1</v>
      </c>
      <c r="D18" s="6" t="s">
        <v>10</v>
      </c>
      <c r="E18" s="242"/>
      <c r="F18" s="242"/>
      <c r="G18" s="242"/>
      <c r="H18" s="242"/>
    </row>
    <row r="19" spans="1:8" ht="31.5" x14ac:dyDescent="0.25">
      <c r="A19" s="242"/>
      <c r="B19" s="204"/>
      <c r="C19" s="205">
        <v>2</v>
      </c>
      <c r="D19" s="6" t="s">
        <v>11</v>
      </c>
      <c r="E19" s="242"/>
      <c r="F19" s="242"/>
      <c r="G19" s="242"/>
      <c r="H19" s="242"/>
    </row>
    <row r="20" spans="1:8" ht="15.75" x14ac:dyDescent="0.25">
      <c r="A20" s="242"/>
      <c r="B20" s="204"/>
      <c r="C20" s="205">
        <v>3</v>
      </c>
      <c r="D20" s="6" t="s">
        <v>6</v>
      </c>
      <c r="E20" s="242"/>
      <c r="F20" s="242"/>
      <c r="G20" s="242"/>
      <c r="H20" s="242"/>
    </row>
    <row r="21" spans="1:8" ht="16.5" x14ac:dyDescent="0.3">
      <c r="A21" s="242"/>
      <c r="B21" s="206"/>
      <c r="C21" s="205">
        <v>4</v>
      </c>
      <c r="D21" s="6" t="s">
        <v>12</v>
      </c>
      <c r="E21" s="242"/>
      <c r="F21" s="242"/>
      <c r="G21" s="242"/>
      <c r="H21" s="242"/>
    </row>
    <row r="22" spans="1:8" x14ac:dyDescent="0.25">
      <c r="A22" s="242"/>
      <c r="B22" s="242"/>
      <c r="C22" s="242"/>
      <c r="D22" s="242"/>
      <c r="E22" s="242"/>
      <c r="F22" s="242"/>
      <c r="G22" s="242"/>
      <c r="H22" s="242"/>
    </row>
    <row r="23" spans="1:8" x14ac:dyDescent="0.25">
      <c r="A23" s="242"/>
      <c r="B23" s="242"/>
      <c r="C23" s="242"/>
      <c r="D23" s="242"/>
      <c r="E23" s="242"/>
      <c r="F23" s="242"/>
      <c r="G23" s="242"/>
    </row>
    <row r="24" spans="1:8" hidden="1" x14ac:dyDescent="0.25"/>
    <row r="25" spans="1:8" hidden="1" x14ac:dyDescent="0.25">
      <c r="B25" s="27"/>
    </row>
  </sheetData>
  <sheetProtection sheet="1" objects="1" scenarios="1"/>
  <mergeCells count="6">
    <mergeCell ref="A1:A23"/>
    <mergeCell ref="B1:D3"/>
    <mergeCell ref="E1:H22"/>
    <mergeCell ref="B4:D4"/>
    <mergeCell ref="B22:D23"/>
    <mergeCell ref="E23:G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2"/>
  <sheetViews>
    <sheetView tabSelected="1" workbookViewId="0">
      <selection activeCell="B3" sqref="B3"/>
    </sheetView>
  </sheetViews>
  <sheetFormatPr defaultColWidth="0" defaultRowHeight="15" zeroHeight="1" x14ac:dyDescent="0.25"/>
  <cols>
    <col min="1" max="1" width="39.140625" style="33" customWidth="1"/>
    <col min="2" max="2" width="27.7109375" style="33" customWidth="1"/>
    <col min="3" max="3" width="16" style="220" customWidth="1"/>
    <col min="4" max="16384" width="0" style="33" hidden="1"/>
  </cols>
  <sheetData>
    <row r="1" spans="1:3" ht="48.75" customHeight="1" x14ac:dyDescent="0.25">
      <c r="B1" s="246" t="s">
        <v>856</v>
      </c>
      <c r="C1" s="246"/>
    </row>
    <row r="2" spans="1:3" ht="21" customHeight="1" x14ac:dyDescent="0.25">
      <c r="A2" s="247" t="s">
        <v>481</v>
      </c>
      <c r="B2" s="247"/>
      <c r="C2" s="34" t="s">
        <v>1225</v>
      </c>
    </row>
    <row r="3" spans="1:3" s="190" customFormat="1" ht="31.5" x14ac:dyDescent="0.25">
      <c r="A3" s="35" t="s">
        <v>857</v>
      </c>
      <c r="B3" s="36"/>
      <c r="C3" s="123" t="s">
        <v>82</v>
      </c>
    </row>
    <row r="4" spans="1:3" s="190" customFormat="1" ht="15.75" x14ac:dyDescent="0.25">
      <c r="A4" s="35" t="s">
        <v>858</v>
      </c>
      <c r="B4" s="36"/>
      <c r="C4" s="124" t="s">
        <v>949</v>
      </c>
    </row>
    <row r="5" spans="1:3" s="190" customFormat="1" ht="15.75" x14ac:dyDescent="0.25">
      <c r="A5" s="35" t="s">
        <v>859</v>
      </c>
      <c r="B5" s="36"/>
      <c r="C5" s="124"/>
    </row>
    <row r="6" spans="1:3" s="190" customFormat="1" ht="15.75" x14ac:dyDescent="0.25">
      <c r="A6" s="35" t="s">
        <v>860</v>
      </c>
      <c r="B6" s="38"/>
      <c r="C6" s="124" t="s">
        <v>949</v>
      </c>
    </row>
    <row r="7" spans="1:3" s="190" customFormat="1" ht="15.75" x14ac:dyDescent="0.25">
      <c r="A7" s="35" t="s">
        <v>861</v>
      </c>
      <c r="B7" s="38" t="s">
        <v>949</v>
      </c>
      <c r="C7" s="124" t="s">
        <v>949</v>
      </c>
    </row>
    <row r="8" spans="1:3" s="190" customFormat="1" ht="37.5" customHeight="1" x14ac:dyDescent="0.25">
      <c r="A8" s="123" t="str">
        <f>IF(B8&lt;&gt;"",CONCATENATE("01/01/",B8),"")</f>
        <v>01/01/2016</v>
      </c>
      <c r="B8" s="221">
        <f>IF(RtnInf.RtnPrdFrom&lt;&gt;"",RIGHT(RtnInf.RtnPrdFrom,4),2016)</f>
        <v>2016</v>
      </c>
      <c r="C8" s="124" t="s">
        <v>949</v>
      </c>
    </row>
    <row r="9" spans="1:3" s="190" customFormat="1" ht="37.5" customHeight="1" x14ac:dyDescent="0.25">
      <c r="A9" s="123"/>
      <c r="B9" s="118"/>
      <c r="C9" s="124" t="s">
        <v>949</v>
      </c>
    </row>
    <row r="10" spans="1:3" s="190" customFormat="1" ht="15" customHeight="1" x14ac:dyDescent="0.25">
      <c r="A10" s="123" t="str">
        <f>RIGHT(C2,LEN(C2)-8)</f>
        <v>16.0.0</v>
      </c>
      <c r="B10" s="118" t="str">
        <f>obligationId</f>
        <v>7</v>
      </c>
      <c r="C10" s="124"/>
    </row>
    <row r="11" spans="1:3" s="190" customFormat="1" ht="15" customHeight="1" x14ac:dyDescent="0.25">
      <c r="A11" s="123" t="str">
        <f>templateType</f>
        <v>XLSM</v>
      </c>
      <c r="B11" s="118" t="str">
        <f>officeVersion</f>
        <v>EXCEL 2010-2013</v>
      </c>
      <c r="C11" s="124"/>
    </row>
    <row r="12" spans="1:3" s="190" customFormat="1" ht="15" customHeight="1" x14ac:dyDescent="0.25">
      <c r="A12" s="123" t="str">
        <f>moduleId</f>
        <v>2</v>
      </c>
      <c r="B12" s="118" t="str">
        <f>formId</f>
        <v>47</v>
      </c>
      <c r="C12" s="124" t="s">
        <v>1133</v>
      </c>
    </row>
  </sheetData>
  <sheetProtection password="94AB" sheet="1" objects="1" scenarios="1" selectLockedCells="1"/>
  <mergeCells count="2">
    <mergeCell ref="B1:C1"/>
    <mergeCell ref="A2:B2"/>
  </mergeCells>
  <dataValidations xWindow="994" yWindow="683" count="4">
    <dataValidation type="list" allowBlank="1" showInputMessage="1" showErrorMessage="1" errorTitle="Data Error:" error="Please select data from DropDown Only." promptTitle="List:" prompt="Select data from DropDown List." sqref="B4">
      <formula1>ReturnType</formula1>
      <formula2>0</formula2>
    </dataValidation>
    <dataValidation type="textLength" allowBlank="1" showInputMessage="1" showErrorMessage="1" errorTitle="Data Error:" error="Please enter Employer's Personal Identification Number in proper format.  " promptTitle="Alphanumeric:" prompt="Enter 11 digit alphanumeric values for PIN. " sqref="B3">
      <formula1>11</formula1>
      <formula2>11</formula2>
    </dataValidation>
    <dataValidation type="list" allowBlank="1" showInputMessage="1" showErrorMessage="1" errorTitle="Data Error:" error="Please select data from DropDown Only." promptTitle="List:" prompt="Select data from DropDown List." sqref="B5">
      <formula1>EntityType</formula1>
      <formula2>0</formula2>
    </dataValidation>
    <dataValidation type="textLength" allowBlank="1" showInputMessage="1" showErrorMessage="1" errorTitle="Data Error:" error="Please enter date value in dd/mm/yyyy format." promptTitle="Date:" prompt="Enter date value in dd/mm/yyyy format." sqref="B6:B7">
      <formula1>10</formula1>
      <formula2>10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N10"/>
  <sheetViews>
    <sheetView zoomScaleNormal="100" workbookViewId="0">
      <selection activeCell="A5" sqref="A5"/>
    </sheetView>
  </sheetViews>
  <sheetFormatPr defaultColWidth="0" defaultRowHeight="15" zeroHeight="1" x14ac:dyDescent="0.25"/>
  <cols>
    <col min="1" max="35" width="27.7109375" style="33" customWidth="1"/>
    <col min="36" max="38" width="5.140625" style="33" customWidth="1"/>
    <col min="39" max="39" width="5.7109375" style="33" customWidth="1"/>
    <col min="40" max="16384" width="0" style="33" hidden="1"/>
  </cols>
  <sheetData>
    <row r="1" spans="1:40" ht="33.75" customHeight="1" x14ac:dyDescent="0.25">
      <c r="A1" s="249" t="s">
        <v>522</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40"/>
      <c r="AJ1" s="41"/>
      <c r="AK1" s="39"/>
      <c r="AL1" s="39"/>
      <c r="AM1" s="39"/>
    </row>
    <row r="2" spans="1:40" ht="21" customHeight="1" x14ac:dyDescent="0.25">
      <c r="A2" s="250"/>
      <c r="B2" s="250"/>
      <c r="C2" s="250"/>
      <c r="D2" s="250"/>
      <c r="E2" s="250" t="s">
        <v>862</v>
      </c>
      <c r="F2" s="250"/>
      <c r="G2" s="250"/>
      <c r="H2" s="250"/>
      <c r="I2" s="250"/>
      <c r="J2" s="250"/>
      <c r="K2" s="250"/>
      <c r="L2" s="250"/>
      <c r="M2" s="250"/>
      <c r="N2" s="250" t="s">
        <v>863</v>
      </c>
      <c r="O2" s="250"/>
      <c r="P2" s="250"/>
      <c r="Q2" s="250"/>
      <c r="R2" s="250" t="s">
        <v>864</v>
      </c>
      <c r="S2" s="250"/>
      <c r="T2" s="250"/>
      <c r="U2" s="250"/>
      <c r="V2" s="250"/>
      <c r="W2" s="250"/>
      <c r="X2" s="250" t="s">
        <v>865</v>
      </c>
      <c r="Y2" s="250"/>
      <c r="Z2" s="250"/>
      <c r="AA2" s="250"/>
      <c r="AB2" s="250"/>
      <c r="AC2" s="250"/>
      <c r="AD2" s="250"/>
      <c r="AE2" s="250"/>
      <c r="AF2" s="250"/>
      <c r="AG2" s="250"/>
      <c r="AH2" s="250"/>
      <c r="AI2" s="250"/>
      <c r="AJ2" s="42"/>
      <c r="AK2" s="39"/>
      <c r="AL2" s="39"/>
      <c r="AM2" s="39"/>
    </row>
    <row r="3" spans="1:40" ht="21" customHeight="1" x14ac:dyDescent="0.25">
      <c r="A3" s="250"/>
      <c r="B3" s="250"/>
      <c r="C3" s="250"/>
      <c r="D3" s="250"/>
      <c r="E3" s="250"/>
      <c r="F3" s="250"/>
      <c r="G3" s="250"/>
      <c r="H3" s="250"/>
      <c r="I3" s="250"/>
      <c r="J3" s="250"/>
      <c r="K3" s="250"/>
      <c r="L3" s="250"/>
      <c r="M3" s="250"/>
      <c r="N3" s="250"/>
      <c r="O3" s="250"/>
      <c r="P3" s="250"/>
      <c r="Q3" s="250"/>
      <c r="R3" s="250"/>
      <c r="S3" s="250"/>
      <c r="T3" s="250"/>
      <c r="U3" s="250"/>
      <c r="V3" s="250"/>
      <c r="W3" s="250"/>
      <c r="X3" s="250" t="s">
        <v>866</v>
      </c>
      <c r="Y3" s="250"/>
      <c r="Z3" s="250"/>
      <c r="AA3" s="250"/>
      <c r="AB3" s="250"/>
      <c r="AC3" s="250"/>
      <c r="AD3" s="250"/>
      <c r="AE3" s="250"/>
      <c r="AF3" s="250"/>
      <c r="AG3" s="250"/>
      <c r="AH3" s="250"/>
      <c r="AI3" s="250"/>
      <c r="AJ3" s="42"/>
      <c r="AK3" s="39"/>
      <c r="AL3" s="39"/>
      <c r="AM3" s="39"/>
    </row>
    <row r="4" spans="1:40" ht="99" x14ac:dyDescent="0.25">
      <c r="A4" s="43" t="s">
        <v>407</v>
      </c>
      <c r="B4" s="43" t="s">
        <v>408</v>
      </c>
      <c r="C4" s="43" t="s">
        <v>509</v>
      </c>
      <c r="D4" s="43" t="s">
        <v>510</v>
      </c>
      <c r="E4" s="43" t="s">
        <v>445</v>
      </c>
      <c r="F4" s="43" t="s">
        <v>446</v>
      </c>
      <c r="G4" s="43" t="s">
        <v>447</v>
      </c>
      <c r="H4" s="43" t="s">
        <v>448</v>
      </c>
      <c r="I4" s="43" t="s">
        <v>449</v>
      </c>
      <c r="J4" s="43" t="s">
        <v>450</v>
      </c>
      <c r="K4" s="43" t="s">
        <v>451</v>
      </c>
      <c r="L4" s="43" t="s">
        <v>452</v>
      </c>
      <c r="M4" s="43" t="s">
        <v>867</v>
      </c>
      <c r="N4" s="43" t="s">
        <v>868</v>
      </c>
      <c r="O4" s="43" t="s">
        <v>869</v>
      </c>
      <c r="P4" s="43" t="s">
        <v>870</v>
      </c>
      <c r="Q4" s="43" t="s">
        <v>871</v>
      </c>
      <c r="R4" s="43" t="s">
        <v>513</v>
      </c>
      <c r="S4" s="43" t="s">
        <v>872</v>
      </c>
      <c r="T4" s="43" t="s">
        <v>873</v>
      </c>
      <c r="U4" s="43" t="s">
        <v>874</v>
      </c>
      <c r="V4" s="43" t="s">
        <v>875</v>
      </c>
      <c r="W4" s="43" t="s">
        <v>876</v>
      </c>
      <c r="X4" s="43" t="s">
        <v>877</v>
      </c>
      <c r="Y4" s="43" t="s">
        <v>878</v>
      </c>
      <c r="Z4" s="43" t="s">
        <v>879</v>
      </c>
      <c r="AA4" s="43" t="s">
        <v>1151</v>
      </c>
      <c r="AB4" s="43" t="s">
        <v>1227</v>
      </c>
      <c r="AC4" s="43" t="s">
        <v>880</v>
      </c>
      <c r="AD4" s="43" t="s">
        <v>881</v>
      </c>
      <c r="AE4" s="43" t="s">
        <v>882</v>
      </c>
      <c r="AF4" s="43" t="s">
        <v>1147</v>
      </c>
      <c r="AG4" s="43" t="s">
        <v>883</v>
      </c>
      <c r="AH4" s="43" t="s">
        <v>884</v>
      </c>
      <c r="AI4" s="43" t="s">
        <v>885</v>
      </c>
      <c r="AJ4" s="39"/>
      <c r="AK4" s="39"/>
      <c r="AL4" s="39"/>
      <c r="AM4" s="39"/>
    </row>
    <row r="5" spans="1:40" s="190" customFormat="1" ht="16.5" x14ac:dyDescent="0.3">
      <c r="A5" s="44" t="s">
        <v>949</v>
      </c>
      <c r="B5" s="44"/>
      <c r="C5" s="45"/>
      <c r="D5" s="44"/>
      <c r="E5" s="46"/>
      <c r="F5" s="46"/>
      <c r="G5" s="46"/>
      <c r="H5" s="46"/>
      <c r="I5" s="46"/>
      <c r="J5" s="46"/>
      <c r="K5" s="46"/>
      <c r="L5" s="46"/>
      <c r="M5" s="47" t="str">
        <f>IF(A5="","",SUM(E5:L5))</f>
        <v/>
      </c>
      <c r="N5" s="46"/>
      <c r="O5" s="46"/>
      <c r="P5" s="47" t="str">
        <f>IF(A5="","",IF(O5&gt;3000,SUM(N5:O5),N5))</f>
        <v/>
      </c>
      <c r="Q5" s="117"/>
      <c r="R5" s="45"/>
      <c r="S5" s="117"/>
      <c r="T5" s="47" t="str">
        <f>IF(A5="","",IF(AK5="",0,IF(AK5="0",0,IF(AK5="3",10*(SUM(M5,P5))/100,IF(AK5="4",IF(Q5="",0,15*Q5/100),IF((15*(SUM(M5,P5))/100)&gt;S5,(15*(SUM(M5,P5))/100),S5))))))</f>
        <v/>
      </c>
      <c r="U5" s="117"/>
      <c r="V5" s="47" t="str">
        <f>IF(A5="","",IF(ROUND(T5,2)-ROUND(U5,2)&lt;0,0,ROUND(T5,2)-ROUND(U5,2)))</f>
        <v/>
      </c>
      <c r="W5" s="47" t="str">
        <f>IF(A5="","",SUM(M5,P5,Q5,V5))</f>
        <v/>
      </c>
      <c r="X5" s="47" t="str">
        <f>IF(M5="","",IF(AND(C5="Resident",D5="Primary Employee"),30*M5/100,"0.00"))</f>
        <v/>
      </c>
      <c r="Y5" s="117"/>
      <c r="Z5" s="47" t="str">
        <f>IF(A5="","",IF(AND(C5="Resident",D5="Primary Employee"),20000,"0.00"))</f>
        <v/>
      </c>
      <c r="AA5" s="117"/>
      <c r="AB5" s="117"/>
      <c r="AC5" s="47" t="str">
        <f>IF(A5="","",IF(Y5&lt;&gt;"",IF(X5&lt;Y5,IF(X5&lt;Z5,X5,Z5),IF(Y5&lt;Z5,Y5,Z5)),IF(X5&lt;Z5,X5,Z5))+(IF(AA5&gt;AB5,AA5,AB5)))</f>
        <v/>
      </c>
      <c r="AD5" s="47" t="str">
        <f>IF(A5="","",ROUND(W5,2)-ROUND(AC5,2))</f>
        <v/>
      </c>
      <c r="AE5" s="47" t="str">
        <f>IF(AD5="","",getTotalTaxPayble(AD5,D5,RtnInf.RtnYear))</f>
        <v/>
      </c>
      <c r="AF5" s="117"/>
      <c r="AG5" s="117"/>
      <c r="AH5" s="47" t="str">
        <f>IF(A5="","",IF(AG5="", IF(AE5-AF5&lt;0, 0, AE5-AF5), IF(AE5-AF5-AG5&lt;0,0,AE5-AF5-AG5)))</f>
        <v/>
      </c>
      <c r="AI5" s="188"/>
      <c r="AJ5" s="39" t="str">
        <f>IFERROR(LOOKUP(D5,TypeOFEmp,TypeOFEmpCode),"")</f>
        <v/>
      </c>
      <c r="AK5" s="39" t="str">
        <f>IFERROR(LOOKUP(R5,SortedTypeOfHousing,TypeOfHousingCode),"")</f>
        <v/>
      </c>
      <c r="AL5" s="39" t="str">
        <f>IFERROR(LOOKUP(C5,SortedResidentStatus,ResidentStatusCode),"")</f>
        <v/>
      </c>
      <c r="AM5" s="39" t="str">
        <f>IF(A5="","","DTEMP")</f>
        <v/>
      </c>
      <c r="AN5" s="189"/>
    </row>
    <row r="6" spans="1:40" s="190" customFormat="1" ht="16.5" x14ac:dyDescent="0.3">
      <c r="A6" s="44" t="s">
        <v>949</v>
      </c>
      <c r="B6" s="44"/>
      <c r="C6" s="45"/>
      <c r="D6" s="44"/>
      <c r="E6" s="46"/>
      <c r="F6" s="46"/>
      <c r="G6" s="46"/>
      <c r="H6" s="46"/>
      <c r="I6" s="46"/>
      <c r="J6" s="46"/>
      <c r="K6" s="46"/>
      <c r="L6" s="46"/>
      <c r="M6" s="47" t="str">
        <f>IF(A6="","",SUM(E6:L6))</f>
        <v/>
      </c>
      <c r="N6" s="46"/>
      <c r="O6" s="46"/>
      <c r="P6" s="47" t="str">
        <f>IF(A6="","",IF(O6&gt;3000,SUM(N6:O6),N6))</f>
        <v/>
      </c>
      <c r="Q6" s="117"/>
      <c r="R6" s="45"/>
      <c r="S6" s="117"/>
      <c r="T6" s="47" t="str">
        <f>IF(A6="","",IF(AK6="",0,IF(AK6="0",0,IF(AK6="3",10*(SUM(M6,P6))/100,IF(AK6="4",IF(Q6="",0,15*Q6/100),IF((15*(SUM(M6,P6))/100)&gt;S6,(15*(SUM(M6,P6))/100),S6))))))</f>
        <v/>
      </c>
      <c r="U6" s="117"/>
      <c r="V6" s="47" t="str">
        <f>IF(A6="","",IF(ROUND(T6,2)-ROUND(U6,2)&lt;0,0,ROUND(T6,2)-ROUND(U6,2)))</f>
        <v/>
      </c>
      <c r="W6" s="47" t="str">
        <f>IF(A6="","",SUM(M6,P6,Q6,V6))</f>
        <v/>
      </c>
      <c r="X6" s="47" t="str">
        <f>IF(M6="","",IF(AND(C6="Resident",D6="Primary Employee"),30*M6/100,"0.00"))</f>
        <v/>
      </c>
      <c r="Y6" s="117"/>
      <c r="Z6" s="47" t="str">
        <f>IF(A6="","",IF(AND(C6="Resident",D6="Primary Employee"),20000,"0.00"))</f>
        <v/>
      </c>
      <c r="AA6" s="117"/>
      <c r="AB6" s="117"/>
      <c r="AC6" s="47" t="str">
        <f>IF(A6="","",IF(Y6&lt;&gt;"",IF(X6&lt;Y6,IF(X6&lt;Z6,X6,Z6),IF(Y6&lt;Z6,Y6,Z6)),IF(X6&lt;Z6,X6,Z6))+(IF(AA6&gt;AB6,AA6,AB6)))</f>
        <v/>
      </c>
      <c r="AD6" s="47" t="str">
        <f>IF(A6="","",ROUND(W6,2)-ROUND(AC6,2))</f>
        <v/>
      </c>
      <c r="AE6" s="47" t="str">
        <f>IF(AD6="","",getTotalTaxPayble(AD6,D6,RtnInf.RtnYear))</f>
        <v/>
      </c>
      <c r="AF6" s="117"/>
      <c r="AG6" s="117"/>
      <c r="AH6" s="47" t="str">
        <f>IF(A6="","",IF(AG6="", IF(AE6-AF6&lt;0, 0, AE6-AF6), IF(AE6-AF6-AG6&lt;0,0,AE6-AF6-AG6)))</f>
        <v/>
      </c>
      <c r="AI6" s="188"/>
      <c r="AJ6" s="39" t="str">
        <f>IFERROR(LOOKUP(D6,TypeOFEmp,TypeOFEmpCode),"")</f>
        <v/>
      </c>
      <c r="AK6" s="39" t="str">
        <f>IFERROR(LOOKUP(R6,SortedTypeOfHousing,TypeOfHousingCode),"")</f>
        <v/>
      </c>
      <c r="AL6" s="39" t="str">
        <f>IFERROR(LOOKUP(C6,SortedResidentStatus,ResidentStatusCode),"")</f>
        <v/>
      </c>
      <c r="AM6" s="39" t="str">
        <f>IF(A6="","","DTEMP")</f>
        <v/>
      </c>
      <c r="AN6" s="189"/>
    </row>
    <row r="7" spans="1:40" ht="16.5" hidden="1" customHeight="1" x14ac:dyDescent="0.3">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50">
        <f ca="1">SUM(AH5:OFFSET(DtlsSalPdBftsPayeDedFrmEmpListTO,-1,0))</f>
        <v>0</v>
      </c>
      <c r="AI7" s="51">
        <f ca="1">SUM(AI5:OFFSET(DtlsSalPdBftsSelfPayTaxListTO,-1,0))</f>
        <v>0</v>
      </c>
      <c r="AJ7" s="39"/>
      <c r="AK7" s="39"/>
      <c r="AL7" s="39"/>
      <c r="AM7" s="39"/>
      <c r="AN7" s="49"/>
    </row>
    <row r="8" spans="1:40" ht="16.5" customHeight="1" x14ac:dyDescent="0.3">
      <c r="A8" s="248" t="s">
        <v>886</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47">
        <f ca="1">SUM(AH5:OFFSET(DtlsSalPdBftsPayeDedFrmEmpListTO,-1,0))</f>
        <v>0</v>
      </c>
      <c r="AI8" s="47">
        <f ca="1">SUM(AI5:OFFSET(DtlsSalPdBftsSelfPayTaxListTO,-1,0))</f>
        <v>0</v>
      </c>
      <c r="AJ8" s="39"/>
      <c r="AK8" s="39"/>
      <c r="AL8" s="39"/>
      <c r="AM8" s="39"/>
      <c r="AN8" s="49"/>
    </row>
    <row r="9" spans="1:40" ht="37.5"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52"/>
      <c r="AH9" s="39"/>
      <c r="AI9" s="39"/>
      <c r="AJ9" s="39"/>
      <c r="AK9" s="39"/>
      <c r="AL9" s="39"/>
      <c r="AM9" s="39"/>
    </row>
    <row r="10" spans="1:40" ht="37.5" customHeight="1"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row>
  </sheetData>
  <sheetProtection password="94AB" sheet="1" objects="1" scenarios="1" selectLockedCells="1"/>
  <mergeCells count="13">
    <mergeCell ref="A8:AG8"/>
    <mergeCell ref="A1:AH1"/>
    <mergeCell ref="A2:D3"/>
    <mergeCell ref="E2:M3"/>
    <mergeCell ref="N2:P3"/>
    <mergeCell ref="Q2:Q3"/>
    <mergeCell ref="R2:V3"/>
    <mergeCell ref="W2:W3"/>
    <mergeCell ref="X2:AC2"/>
    <mergeCell ref="AD2:AI3"/>
    <mergeCell ref="X3:Z3"/>
    <mergeCell ref="AA3:AC3"/>
    <mergeCell ref="A7:AG7"/>
  </mergeCells>
  <dataValidations xWindow="654" yWindow="491" count="7">
    <dataValidation type="decimal" allowBlank="1" showInputMessage="1" showErrorMessage="1" errorTitle="Data Error : " error="Please enter positive numeric value of length less than or equal to 15 digit." promptTitle="Numeric :" prompt="Enter numeric value of length less than or equal to 15 digit." sqref="N5">
      <formula1>0</formula1>
      <formula2>999999999999999</formula2>
    </dataValidation>
    <dataValidation type="decimal" allowBlank="1" showInputMessage="1" showErrorMessage="1" errorTitle="Data Error:" error="Please enter positive numeric value of length less than or equal to 15 digit." promptTitle="Numeric:" prompt="Enter numeric value of length less than or equal to 15 digit." sqref="E5:L6 O5 Q5:Q6 S5:S6 U5:U6 Y5:Y6 AA5:AB6 AF5:AG6 AI5:AI6 N6:O6">
      <formula1>0</formula1>
      <formula2>999999999999999</formula2>
    </dataValidation>
    <dataValidation type="list" allowBlank="1" showInputMessage="1" showErrorMessage="1" errorTitle="Data Error:" error="Please select data from DropDown Only." promptTitle="List:" prompt="Select data from DropDown List." sqref="D5:D6">
      <formula1>TypeOFEmp</formula1>
      <formula2>0</formula2>
    </dataValidation>
    <dataValidation type="textLength" operator="lessThanOrEqual" allowBlank="1" showInputMessage="1" showErrorMessage="1" errorTitle="Data Error:" error="Please enter alphanumeric value of length less than or equal to 50  characters." promptTitle="Alphanumeric:" prompt="Enter alphanumeric value of length less than or equal to 50  characters.Special characters like Space , - . / : are allowed._x000a_" sqref="B5:B6">
      <formula1>50</formula1>
      <formula2>0</formula2>
    </dataValidation>
    <dataValidation type="textLength" allowBlank="1" showInputMessage="1" showErrorMessage="1" errorTitle="Data Error:" error="Please enter PIN in proper format.  " promptTitle="Alphanumeric:" prompt="Enter 11 digit alphanumeric values for PIN. " sqref="A5:A6">
      <formula1>11</formula1>
      <formula2>11</formula2>
    </dataValidation>
    <dataValidation type="list" allowBlank="1" showInputMessage="1" showErrorMessage="1" errorTitle="Data Error:" error="Please select data from DropDown Only." promptTitle="List:" prompt="Select data from DropDown List. _x000a_" sqref="R5:R6">
      <formula1>TypeOfHousing</formula1>
      <formula2>0</formula2>
    </dataValidation>
    <dataValidation type="list" allowBlank="1" showInputMessage="1" showErrorMessage="1" errorTitle="Data Error:" error="Please select data from DropDown Only." promptTitle="List:" prompt="Select data from DropDown List. _x000a_" sqref="C5:C6">
      <formula1>ResidentStatus</formula1>
      <formula2>0</formula2>
    </dataValidation>
  </dataValidations>
  <pageMargins left="0.7" right="0.7" top="0.75" bottom="0.75" header="0.51180555555555551" footer="0.51180555555555551"/>
  <pageSetup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170</vt:i4>
      </vt:variant>
    </vt:vector>
  </HeadingPairs>
  <TitlesOfParts>
    <vt:vector size="190" baseType="lpstr">
      <vt:lpstr>Read Me</vt:lpstr>
      <vt:lpstr>Errors</vt:lpstr>
      <vt:lpstr>Data</vt:lpstr>
      <vt:lpstr>ImportCsv</vt:lpstr>
      <vt:lpstr>Validations</vt:lpstr>
      <vt:lpstr>ValidationList</vt:lpstr>
      <vt:lpstr>Macros_Disabled</vt:lpstr>
      <vt:lpstr>A_Basic_Info</vt:lpstr>
      <vt:lpstr>B_Employees_Dtls</vt:lpstr>
      <vt:lpstr>C_Disabled_Employees_Dtls</vt:lpstr>
      <vt:lpstr>D_Computation_of_Car_Benefit</vt:lpstr>
      <vt:lpstr>E_Computation_of_Insu_Relief</vt:lpstr>
      <vt:lpstr>F_Lump_Sum_Payments_Dtls</vt:lpstr>
      <vt:lpstr>G_Arrears_Dtls_E</vt:lpstr>
      <vt:lpstr>H_Arrears_Dtls_DE</vt:lpstr>
      <vt:lpstr>I_Gratuity_Dtls</vt:lpstr>
      <vt:lpstr>J_FBT_Dtls</vt:lpstr>
      <vt:lpstr>K_PAYE_Payment_Credits</vt:lpstr>
      <vt:lpstr>M_Housing_Levy_Dtls</vt:lpstr>
      <vt:lpstr>N_Tax_Due</vt:lpstr>
      <vt:lpstr>_Yr2007</vt:lpstr>
      <vt:lpstr>ArrearsDsblEmpPIN</vt:lpstr>
      <vt:lpstr>ArrearsEmpPIN</vt:lpstr>
      <vt:lpstr>BodyType</vt:lpstr>
      <vt:lpstr>BodyTypeCode</vt:lpstr>
      <vt:lpstr>Boolean</vt:lpstr>
      <vt:lpstr>CalPayeTaxPyblOnGratI.List</vt:lpstr>
      <vt:lpstr>CalPayeTaxPyblOnGratII.List</vt:lpstr>
      <vt:lpstr>CalPayeTaxPyblOnGratIListTO</vt:lpstr>
      <vt:lpstr>CarBenefit.List</vt:lpstr>
      <vt:lpstr>CarBenefitListTO</vt:lpstr>
      <vt:lpstr>CarBnftUnq</vt:lpstr>
      <vt:lpstr>CarBnftValue</vt:lpstr>
      <vt:lpstr>CarType</vt:lpstr>
      <vt:lpstr>CarTypeCode</vt:lpstr>
      <vt:lpstr>ClcTaxDue.ArrDsblEmpTO</vt:lpstr>
      <vt:lpstr>ClcTaxDue.ArrEmpTO</vt:lpstr>
      <vt:lpstr>ClcTaxDue.DsblEmpTO</vt:lpstr>
      <vt:lpstr>ClcTaxDue.EmpTO</vt:lpstr>
      <vt:lpstr>ClcTaxDue.FringeBenfTO</vt:lpstr>
      <vt:lpstr>ClcTaxDue.GratListTO</vt:lpstr>
      <vt:lpstr>ClcTaxDue.LumpSumTO</vt:lpstr>
      <vt:lpstr>ClcTaxDue.NetPayeTaxPybl</vt:lpstr>
      <vt:lpstr>ClcTaxDue.PrevMonPaye</vt:lpstr>
      <vt:lpstr>ClcTaxDue.TaxAdvPdTO</vt:lpstr>
      <vt:lpstr>ClcTaxDue.totalHousingContribution</vt:lpstr>
      <vt:lpstr>ClcTaxDue.TotEmpRcrds</vt:lpstr>
      <vt:lpstr>ClcTaxDue.TotHousingLevyMemb</vt:lpstr>
      <vt:lpstr>ClcTaxDue.TotPayeTaxPybl</vt:lpstr>
      <vt:lpstr>ClcTaxDue.TotTaxPybl</vt:lpstr>
      <vt:lpstr>DtlsArrSalPdBftsPayeDedFrmDsblEmp.List</vt:lpstr>
      <vt:lpstr>DtlsArrSalPdBftsPayeDedFrmDsblEmpListTO</vt:lpstr>
      <vt:lpstr>DtlsArrSalPdBftsPayeDedFrmEmp.List</vt:lpstr>
      <vt:lpstr>DtlsArrSalPdBftsPayeDedFrmEmpListTO</vt:lpstr>
      <vt:lpstr>DtlsArrSalPdBftsPayeSelfPayeListTO</vt:lpstr>
      <vt:lpstr>DtlsPaye.SelfAssTaxPaidList</vt:lpstr>
      <vt:lpstr>DtlsPaye.TaxPaidAdvList</vt:lpstr>
      <vt:lpstr>DtlsPayeFinalTaxPdTO</vt:lpstr>
      <vt:lpstr>DtlsPayeSelfAssTaxListTO</vt:lpstr>
      <vt:lpstr>DtlsPayeTaxPaidAdvListTO</vt:lpstr>
      <vt:lpstr>DtlsSalPdArrearDEListTO</vt:lpstr>
      <vt:lpstr>DtlsSalPdBftsPayeDedFrmDsblEmp.List</vt:lpstr>
      <vt:lpstr>DtlsSalPdBftsPayeDedFrmDsblEmpListTO</vt:lpstr>
      <vt:lpstr>DtlsSalPdBftsPayeDedFrmEmp.List</vt:lpstr>
      <vt:lpstr>DtlsSalPdBftsPayeDedFrmEmpListTO</vt:lpstr>
      <vt:lpstr>DtlsSalPdBftsSelfPayTaxDEListTO</vt:lpstr>
      <vt:lpstr>DtlsSalPdBftsSelfPayTaxListTO</vt:lpstr>
      <vt:lpstr>EntityCode</vt:lpstr>
      <vt:lpstr>EntityType</vt:lpstr>
      <vt:lpstr>EntityTypeCodeCol</vt:lpstr>
      <vt:lpstr>formId</vt:lpstr>
      <vt:lpstr>FringeBenf.TaxCalcList</vt:lpstr>
      <vt:lpstr>FringeBenfTaxCalcListTO</vt:lpstr>
      <vt:lpstr>genXML</vt:lpstr>
      <vt:lpstr>GratuityPIN</vt:lpstr>
      <vt:lpstr>HolderPolicy</vt:lpstr>
      <vt:lpstr>HolderPolicyCode</vt:lpstr>
      <vt:lpstr>HousingLevyDtls</vt:lpstr>
      <vt:lpstr>HousinglevyTo</vt:lpstr>
      <vt:lpstr>InsReliefDtls.List</vt:lpstr>
      <vt:lpstr>InsReliefDtlsListTO</vt:lpstr>
      <vt:lpstr>InsReliefPINEmp</vt:lpstr>
      <vt:lpstr>InsReliefUnq</vt:lpstr>
      <vt:lpstr>InsReliefValue</vt:lpstr>
      <vt:lpstr>labelForMonthlyPerReliefB</vt:lpstr>
      <vt:lpstr>labelForMonthlyPerReliefC</vt:lpstr>
      <vt:lpstr>labelForMonthlyPerReliefG</vt:lpstr>
      <vt:lpstr>labelForMonthlyPerReliefH</vt:lpstr>
      <vt:lpstr>labelForYearChangeSecB</vt:lpstr>
      <vt:lpstr>labelForYearChangeSecC</vt:lpstr>
      <vt:lpstr>labelForYearChangeSecG</vt:lpstr>
      <vt:lpstr>labelForYearChangeSecH</vt:lpstr>
      <vt:lpstr>moduleId</vt:lpstr>
      <vt:lpstr>MonthCode</vt:lpstr>
      <vt:lpstr>MonthList</vt:lpstr>
      <vt:lpstr>MsgAlpha</vt:lpstr>
      <vt:lpstr>MsgAlpNum</vt:lpstr>
      <vt:lpstr>MsgAlpNumSpl</vt:lpstr>
      <vt:lpstr>MsgDateFrmt</vt:lpstr>
      <vt:lpstr>MsgEmpEndDt</vt:lpstr>
      <vt:lpstr>MsgEmpStrtDt</vt:lpstr>
      <vt:lpstr>MsgFutureDt</vt:lpstr>
      <vt:lpstr>MsgMandat</vt:lpstr>
      <vt:lpstr>MsgNum</vt:lpstr>
      <vt:lpstr>MsgPINDup</vt:lpstr>
      <vt:lpstr>msgPositvNum</vt:lpstr>
      <vt:lpstr>MsgRtnMonth</vt:lpstr>
      <vt:lpstr>MsgRtnPrdDt</vt:lpstr>
      <vt:lpstr>MsgYearVal1</vt:lpstr>
      <vt:lpstr>MsgYearVal2</vt:lpstr>
      <vt:lpstr>obligationId</vt:lpstr>
      <vt:lpstr>officeVersion</vt:lpstr>
      <vt:lpstr>OtherYear</vt:lpstr>
      <vt:lpstr>OtherYear2</vt:lpstr>
      <vt:lpstr>PINSrNo</vt:lpstr>
      <vt:lpstr>PolicyCode</vt:lpstr>
      <vt:lpstr>PurposeOfPolicy</vt:lpstr>
      <vt:lpstr>RefSchedules</vt:lpstr>
      <vt:lpstr>RefSchedulesCode</vt:lpstr>
      <vt:lpstr>ResidentStatus</vt:lpstr>
      <vt:lpstr>ResidentStatusC</vt:lpstr>
      <vt:lpstr>ResidentStatusCode</vt:lpstr>
      <vt:lpstr>ResidentStatusD</vt:lpstr>
      <vt:lpstr>ResidentStatusH</vt:lpstr>
      <vt:lpstr>ResidentStatusI</vt:lpstr>
      <vt:lpstr>RetInf.arrearStartDate</vt:lpstr>
      <vt:lpstr>RetInf.DatePaymentStartDate</vt:lpstr>
      <vt:lpstr>RetInf.DepositStartDate</vt:lpstr>
      <vt:lpstr>ReturnType</vt:lpstr>
      <vt:lpstr>ReturnTypeCode</vt:lpstr>
      <vt:lpstr>RtnInf.EntityCode</vt:lpstr>
      <vt:lpstr>RtnInf.EntityType</vt:lpstr>
      <vt:lpstr>RtnInf.Month</vt:lpstr>
      <vt:lpstr>RtnInf.MonthCode</vt:lpstr>
      <vt:lpstr>RtnInf.ReturnType</vt:lpstr>
      <vt:lpstr>RtnInf.RtnPrdFrom</vt:lpstr>
      <vt:lpstr>RtnInf.RtnPrdTo</vt:lpstr>
      <vt:lpstr>RtnInf.RtnPrdToAct</vt:lpstr>
      <vt:lpstr>RtnInf.RtnPrdToActStart</vt:lpstr>
      <vt:lpstr>RtnInf.RtnYear</vt:lpstr>
      <vt:lpstr>RtnInf.TaxPayersPIN</vt:lpstr>
      <vt:lpstr>SalDedDsbEmpPIN</vt:lpstr>
      <vt:lpstr>SalDedEmpPIN</vt:lpstr>
      <vt:lpstr>SlabRate1998</vt:lpstr>
      <vt:lpstr>SlabRate1999</vt:lpstr>
      <vt:lpstr>SlabRate2000</vt:lpstr>
      <vt:lpstr>SlabRate2001</vt:lpstr>
      <vt:lpstr>SlabRate2002</vt:lpstr>
      <vt:lpstr>SlabRate2003</vt:lpstr>
      <vt:lpstr>SlabRate2004</vt:lpstr>
      <vt:lpstr>SlabRate2005</vt:lpstr>
      <vt:lpstr>SlabRate2006</vt:lpstr>
      <vt:lpstr>SlabRate2007</vt:lpstr>
      <vt:lpstr>SlabRate2008</vt:lpstr>
      <vt:lpstr>SlabRate2009</vt:lpstr>
      <vt:lpstr>SlabRate2010</vt:lpstr>
      <vt:lpstr>SlabRate2011</vt:lpstr>
      <vt:lpstr>SlabRate2012</vt:lpstr>
      <vt:lpstr>SlabRate2013</vt:lpstr>
      <vt:lpstr>SlabRate2014</vt:lpstr>
      <vt:lpstr>SlabRate2015</vt:lpstr>
      <vt:lpstr>SlabRate2016</vt:lpstr>
      <vt:lpstr>SlabRate2017</vt:lpstr>
      <vt:lpstr>SlabRate2018</vt:lpstr>
      <vt:lpstr>SlabRate2019</vt:lpstr>
      <vt:lpstr>SortedBodyType</vt:lpstr>
      <vt:lpstr>SortedCarType</vt:lpstr>
      <vt:lpstr>SortedEntityType</vt:lpstr>
      <vt:lpstr>SortedMonthList</vt:lpstr>
      <vt:lpstr>SortedResidentStatus</vt:lpstr>
      <vt:lpstr>SortedResidentStatustemp</vt:lpstr>
      <vt:lpstr>SortedTypeOfHousing</vt:lpstr>
      <vt:lpstr>TaxPayable</vt:lpstr>
      <vt:lpstr>TaxPdOnLumpSumPdAftrTrmtn.List</vt:lpstr>
      <vt:lpstr>TaxPdOnLumpSumPdAftrTrmtnListTO</vt:lpstr>
      <vt:lpstr>templateInfo.formId</vt:lpstr>
      <vt:lpstr>templateInfo.moduleId</vt:lpstr>
      <vt:lpstr>templateInfo.obligId</vt:lpstr>
      <vt:lpstr>templateInfo.ofcVrsn</vt:lpstr>
      <vt:lpstr>templateInfo.tempType</vt:lpstr>
      <vt:lpstr>templateInfo.tempVrsn</vt:lpstr>
      <vt:lpstr>templateType</vt:lpstr>
      <vt:lpstr>TotHousingMembers</vt:lpstr>
      <vt:lpstr>TotHousingMembersLst</vt:lpstr>
      <vt:lpstr>TypeOFEmp</vt:lpstr>
      <vt:lpstr>TypeOFEmpCode</vt:lpstr>
      <vt:lpstr>TypeOfHousing</vt:lpstr>
      <vt:lpstr>TypeOfHousingCode</vt:lpstr>
      <vt:lpstr>visibleSheetsArr</vt:lpstr>
      <vt:lpstr>YearList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Pooja  Rani</dc:creator>
  <cp:lastModifiedBy>SOPHIE MARAMI</cp:lastModifiedBy>
  <cp:lastPrinted>2017-12-07T09:13:33Z</cp:lastPrinted>
  <dcterms:created xsi:type="dcterms:W3CDTF">2013-08-30T14:29:57Z</dcterms:created>
  <dcterms:modified xsi:type="dcterms:W3CDTF">2020-03-09T11:51:04Z</dcterms:modified>
</cp:coreProperties>
</file>